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ixaria" sheetId="1" r:id="rId4"/>
  </sheets>
  <definedNames/>
  <calcPr/>
  <extLst>
    <ext uri="GoogleSheetsCustomDataVersion1">
      <go:sheetsCustomData xmlns:go="http://customooxmlschemas.google.com/" r:id="rId5" roundtripDataSignature="AMtx7mhwYLRqsiAifvbh8N4h3zVtsJSTTw=="/>
    </ext>
  </extLst>
</workbook>
</file>

<file path=xl/sharedStrings.xml><?xml version="1.0" encoding="utf-8"?>
<sst xmlns="http://schemas.openxmlformats.org/spreadsheetml/2006/main" count="228" uniqueCount="159">
  <si>
    <t>REF: 01/2022/E35MOZ/MAISPEMBA - CIG Z4334F621A</t>
  </si>
  <si>
    <t>LOCAL</t>
  </si>
  <si>
    <t>PEMBA - Josina Machel</t>
  </si>
  <si>
    <t>PROJECTO</t>
  </si>
  <si>
    <r>
      <rPr>
        <rFont val="Arial"/>
        <b/>
        <color theme="1"/>
        <sz val="9.0"/>
      </rPr>
      <t xml:space="preserve">PROJECTO DE REGENERACAO DO </t>
    </r>
    <r>
      <rPr>
        <rFont val="Arial"/>
        <b/>
        <color rgb="FFC00000"/>
        <sz val="9.0"/>
      </rPr>
      <t xml:space="preserve"> "MERCADO NOVIANE"</t>
    </r>
  </si>
  <si>
    <t>OBJECTO</t>
  </si>
  <si>
    <t>Pavilhao de peixe</t>
  </si>
  <si>
    <t>Ordem</t>
  </si>
  <si>
    <t>Descrição</t>
  </si>
  <si>
    <t>UN</t>
  </si>
  <si>
    <t>QUANT</t>
  </si>
  <si>
    <t>Preço - MZN</t>
  </si>
  <si>
    <t>Preço- EURO</t>
  </si>
  <si>
    <t>Unit.</t>
  </si>
  <si>
    <t>TOTAL</t>
  </si>
  <si>
    <t>TRABALHOS PRELIMINARES</t>
  </si>
  <si>
    <t>Notas:</t>
  </si>
  <si>
    <t>Fornecimento e assentamento de materiais, ferramentas e mão de obra, e equipamentos necessários a adequada execução dos trabalhos completos como recomendado pelo fabricante e segundo prescrição das especificações técnicas de.</t>
  </si>
  <si>
    <t>Montagem e desmontagem de cangalho usando barrotes e linhas para apoio a marcação da obra e sua implantacao, devendo-se considerar afastamentos laterias de 1,50m no mínimo, conforme as especificações técnicas  e as especificações memória descritiva e o desenho do projecto  incluindo outros trabalhos complementares</t>
  </si>
  <si>
    <t>ml</t>
  </si>
  <si>
    <t>Marcação da obra incluindo trabalhos complementares que formam o edifício conforme as especificações técnicas e os desenhos do projecto.</t>
  </si>
  <si>
    <t>m²</t>
  </si>
  <si>
    <t>Sub-Total</t>
  </si>
  <si>
    <t>MOVIMENTO DE TERRAS</t>
  </si>
  <si>
    <r>
      <rPr>
        <rFont val="Arial"/>
        <b/>
        <i/>
        <color theme="1"/>
        <sz val="9.0"/>
      </rPr>
      <t>1.</t>
    </r>
    <r>
      <rPr>
        <rFont val="Arial"/>
        <i/>
        <color theme="1"/>
        <sz val="9.0"/>
      </rPr>
      <t xml:space="preserve"> Fornecimento e assentamento de materiai, ferramentas e mão-de-obra, e equipamentos necessários à adequada execução dos trabalhos completos como recomendado pelo fabricante e segundo prescrição das especificações técnicas.</t>
    </r>
  </si>
  <si>
    <r>
      <rPr>
        <rFont val="Arial"/>
        <b/>
        <i/>
        <color theme="1"/>
        <sz val="9.0"/>
      </rPr>
      <t>2.</t>
    </r>
    <r>
      <rPr>
        <rFont val="Arial"/>
        <i/>
        <color theme="1"/>
        <sz val="9.0"/>
      </rPr>
      <t xml:space="preserve"> Fornecimento de t</t>
    </r>
    <r>
      <rPr>
        <rFont val="Arial"/>
        <i val="0"/>
        <color theme="1"/>
        <sz val="9.0"/>
      </rPr>
      <t>á</t>
    </r>
    <r>
      <rPr>
        <rFont val="Arial"/>
        <i/>
        <color theme="1"/>
        <sz val="9.0"/>
      </rPr>
      <t>buas de madeira para a execu</t>
    </r>
    <r>
      <rPr>
        <rFont val="Arial"/>
        <i val="0"/>
        <color theme="1"/>
        <sz val="9.0"/>
      </rPr>
      <t>çã</t>
    </r>
    <r>
      <rPr>
        <rFont val="Arial"/>
        <i/>
        <color theme="1"/>
        <sz val="9.0"/>
      </rPr>
      <t>o de cofragem e descofragem, incluindo trabalhos e acess</t>
    </r>
    <r>
      <rPr>
        <rFont val="Arial"/>
        <i val="0"/>
        <color theme="1"/>
        <sz val="9.0"/>
      </rPr>
      <t>ó</t>
    </r>
    <r>
      <rPr>
        <rFont val="Arial"/>
        <i/>
        <color theme="1"/>
        <sz val="9.0"/>
      </rPr>
      <t>rios complementres, todos os elementos que s</t>
    </r>
    <r>
      <rPr>
        <rFont val="Arial"/>
        <i val="0"/>
        <color theme="1"/>
        <sz val="9.0"/>
      </rPr>
      <t>ã</t>
    </r>
    <r>
      <rPr>
        <rFont val="Arial"/>
        <i/>
        <color theme="1"/>
        <sz val="9.0"/>
      </rPr>
      <t>o necess</t>
    </r>
    <r>
      <rPr>
        <rFont val="Arial"/>
        <i val="0"/>
        <color theme="1"/>
        <sz val="9.0"/>
      </rPr>
      <t>á</t>
    </r>
    <r>
      <rPr>
        <rFont val="Arial"/>
        <i/>
        <color theme="1"/>
        <sz val="9.0"/>
      </rPr>
      <t>rios e colocados  de acordo com as especificações técnicas do projecto.</t>
    </r>
  </si>
  <si>
    <r>
      <rPr>
        <rFont val="Arial"/>
        <b/>
        <i/>
        <color theme="1"/>
        <sz val="9.0"/>
      </rPr>
      <t>3.</t>
    </r>
    <r>
      <rPr>
        <rFont val="Arial"/>
        <i/>
        <color theme="1"/>
        <sz val="9.0"/>
      </rPr>
      <t xml:space="preserve"> Os preços devem incluir todos os trabalhos necessários para rechear todos os buracos das escavações com solos de escavações e ou de camadas de empréstimo, depois de ter terminado os trabalhos dos movimentos de terra e das fundações.</t>
    </r>
  </si>
  <si>
    <t>Escavação de solos na abertura de caboucos para as fundações corridas/paredes e isoladas até 1m de profundadidade incluido baldeação para uma zona livre e remoção de possíveis raizes existentes no local e  trabalhos complementares conforme as especificações da memória descritiva e do desenho do projecto.</t>
  </si>
  <si>
    <t>m³</t>
  </si>
  <si>
    <t>Rega e compactação a maço, manual ou mecanicamente dos leitos das fundações incluindo trabalhos complementares conforme as especificações  técnicas e as especificações da memória descritiva e do desenho do projecto.</t>
  </si>
  <si>
    <t>Reposição de terras provenientes de escavações em fundações, tanto com o material  proveniente da camara de empréstimo se necessário, regado e compactado  ate ao nivel desejado, incluindo trabalhos complementares.</t>
  </si>
  <si>
    <t>Aterro em caixa de pavimento terreo ate 20cm com solos provenientes de escavações em fundações, ou de camara de empréstimo como saibro, em camadas bem regadas e compactadas  ate ao nivel desejado, incluindo trabalhos e  complementares</t>
  </si>
  <si>
    <t>BETÃO, AÇO E COFRAGEM</t>
  </si>
  <si>
    <r>
      <rPr>
        <rFont val="Arial"/>
        <b/>
        <i/>
        <color theme="1"/>
        <sz val="9.0"/>
      </rPr>
      <t>1.</t>
    </r>
    <r>
      <rPr>
        <rFont val="Arial"/>
        <i/>
        <color theme="1"/>
        <sz val="9.0"/>
      </rPr>
      <t xml:space="preserve"> Fornecimento e assentamento de materiais, ferramentas e mão de obra, e equipamentos necessários a adequada execução dos trabalhos completos como recomendado pelo fabricante e segundo prescrição das especificações técnicas de.</t>
    </r>
  </si>
  <si>
    <r>
      <rPr>
        <rFont val="Arial"/>
        <b/>
        <i/>
        <color theme="1"/>
        <sz val="9.0"/>
      </rPr>
      <t>2.</t>
    </r>
    <r>
      <rPr>
        <rFont val="Arial"/>
        <i/>
        <color theme="1"/>
        <sz val="9.0"/>
      </rPr>
      <t xml:space="preserve"> Fornecimento de t</t>
    </r>
    <r>
      <rPr>
        <rFont val="Arial"/>
        <i val="0"/>
        <color theme="1"/>
        <sz val="9.0"/>
      </rPr>
      <t>á</t>
    </r>
    <r>
      <rPr>
        <rFont val="Arial"/>
        <i/>
        <color theme="1"/>
        <sz val="9.0"/>
      </rPr>
      <t>buas de madeira para a execu</t>
    </r>
    <r>
      <rPr>
        <rFont val="Arial"/>
        <i val="0"/>
        <color theme="1"/>
        <sz val="9.0"/>
      </rPr>
      <t>çã</t>
    </r>
    <r>
      <rPr>
        <rFont val="Arial"/>
        <i/>
        <color theme="1"/>
        <sz val="9.0"/>
      </rPr>
      <t>o de cofragem e descofragem, incluindo trabalhos e acess</t>
    </r>
    <r>
      <rPr>
        <rFont val="Arial"/>
        <i val="0"/>
        <color theme="1"/>
        <sz val="9.0"/>
      </rPr>
      <t>ó</t>
    </r>
    <r>
      <rPr>
        <rFont val="Arial"/>
        <i/>
        <color theme="1"/>
        <sz val="9.0"/>
      </rPr>
      <t>rios complementres, todos os elementos que s</t>
    </r>
    <r>
      <rPr>
        <rFont val="Arial"/>
        <i val="0"/>
        <color theme="1"/>
        <sz val="9.0"/>
      </rPr>
      <t>ã</t>
    </r>
    <r>
      <rPr>
        <rFont val="Arial"/>
        <i/>
        <color theme="1"/>
        <sz val="9.0"/>
      </rPr>
      <t>o necess</t>
    </r>
    <r>
      <rPr>
        <rFont val="Arial"/>
        <i val="0"/>
        <color theme="1"/>
        <sz val="9.0"/>
      </rPr>
      <t>á</t>
    </r>
    <r>
      <rPr>
        <rFont val="Arial"/>
        <i/>
        <color theme="1"/>
        <sz val="9.0"/>
      </rPr>
      <t>rios,  e prescrição das especificações técnicas do projecto.</t>
    </r>
  </si>
  <si>
    <t>Leito de Fundacoes</t>
  </si>
  <si>
    <t>Apenas para conhecimento do perimetro em ml</t>
  </si>
  <si>
    <t>3.1.1</t>
  </si>
  <si>
    <t>Fornecimento e assentamento (F/A) de betão de limpeza ao traço 1:4:7 em volume com espessura de 0,05m sobre enrocamento em caboucos com brita e=10cm, incluindo trabalhos complementares conforme as especificações técnicas e as especificações da memória descritiva e as do desenho do projecto.</t>
  </si>
  <si>
    <t>sapatas</t>
  </si>
  <si>
    <t>3.2.1</t>
  </si>
  <si>
    <t>Fornecimento e assentamento de betao B25 em 10 sapatas isoladas de 60x80x35cm ao traço 1:2:3 em volume, incluindo trabalhos complementares conforme as especificações técnicas</t>
  </si>
  <si>
    <t>3.2.2</t>
  </si>
  <si>
    <t>F/A de aço em sapata isolada incluindo corte com 60x80x35cm, moldagem e amarração incluindo trabalhos complementares conforme as especificações técnicas e outras técnicas que melhor se adequam ao modelo escolhido</t>
  </si>
  <si>
    <t>Apenas para conhecimento da area em M2</t>
  </si>
  <si>
    <t>a) Ø12mm</t>
  </si>
  <si>
    <t>kg</t>
  </si>
  <si>
    <t>3.2.3</t>
  </si>
  <si>
    <t>Fornecimento de betao ciclopico em sapata corrida ao traço 1:2:3 com 0.4x0.8x99.2m conforme as especificações técnicas, a memória descritiva e os desenhos do projecto.</t>
  </si>
  <si>
    <t>3.2.4</t>
  </si>
  <si>
    <t>Fornecimento de betao B20 em sapata 60x60cmx35 para pilares de muro de vedação ao traço 1:2:3, conforme as especificações técnicas, a memória descritiva e os desenhos do projecto.</t>
  </si>
  <si>
    <t>Pilares Nivel de fundacoes</t>
  </si>
  <si>
    <t>3.3.1</t>
  </si>
  <si>
    <t>Fornecimento de betao B25 em volume ao traço 1:2:3 com 40cmx20cmx130cm de altura como base de reforço para revestimento de 10 pilares metalicos tubulares chumbados , segundo as especificações tecnicas, desenhos do projecto, memória descritiva, incluindo trabalhos complementares</t>
  </si>
  <si>
    <t>3.3.2</t>
  </si>
  <si>
    <t xml:space="preserve">F/A de aço para ancoragem e soldado para chumbar os pilares, incluindo corte, moldagem e amarração e trabalhos complementares. </t>
  </si>
  <si>
    <t>b) Ø6mm</t>
  </si>
  <si>
    <t xml:space="preserve">Viga de fundação </t>
  </si>
  <si>
    <t>3.4.1</t>
  </si>
  <si>
    <t>Fornecimento de betão B25 em volume ao traço 1:2:3 em viga de fundacoes com seccao 0.2x0.4m e 99.2 ml, com reforços necessarios e trabalhos complementares para uma uma boa execução</t>
  </si>
  <si>
    <t>3.4.2</t>
  </si>
  <si>
    <t>F/A de aço em viga de fundação incluindo corte, moldagem e amarração, incluindo arame de ligação e todos os trabalhos necessários a rigidez e boa execuçao, conforme os desenhos do projecto</t>
  </si>
  <si>
    <t>a) Ø10mm</t>
  </si>
  <si>
    <t>Laje de pavimento</t>
  </si>
  <si>
    <t>3,5,1</t>
  </si>
  <si>
    <t>Pavimento</t>
  </si>
  <si>
    <t>3.5.1</t>
  </si>
  <si>
    <t>F/A de pedra mediana p/enrocamento em base de pavimento (e=10cm), conforme as especificações da memória descritiva  e os desenhos do projecto.</t>
  </si>
  <si>
    <t>3.5.2</t>
  </si>
  <si>
    <t>F/A de betão (B20) em volume ao traço 1:2,5:3,5 em volume na laje de pavimento com espessura de 10cm sobre enrocamento, incluindo trabalhos complementares conforme as especificacoes tecnicas</t>
  </si>
  <si>
    <t>3.5.3</t>
  </si>
  <si>
    <t xml:space="preserve">F/A de malhassol de aço ou malha AQ50 electrosoldada  em pavimento incluindo corte, moldagem e amarração, segundo as especificações da memória descriva e trabalhos complementares </t>
  </si>
  <si>
    <t>a) ø 6mm</t>
  </si>
  <si>
    <t>Pilar metalico Nivel de pavimento ao tecto</t>
  </si>
  <si>
    <t>Fornecimento de perfis tubulares para 12 pilares Ø5", esses perfis sãoembutidos directamente nas fundações a uma profundidade de 1.00m, sendo que o betão deve ser de alta capacidade. Todos os elementos e trabalhos necessários a adequada função são requeridos, segundo os calculos de estrutura, especificações tecnicas e os desenhos do projecto.</t>
  </si>
  <si>
    <t>Rampas e escada</t>
  </si>
  <si>
    <t>3.7.1.</t>
  </si>
  <si>
    <t>F/A de betão (B20) ao traço 1:2,5:3,5 em volume para execução de escadas e rampa conforme as especificações técnicas, especificações da memória descritiva e o desenho do projecto</t>
  </si>
  <si>
    <r>
      <rPr>
        <rFont val="Arial"/>
        <color theme="1"/>
        <sz val="9.0"/>
      </rPr>
      <t>m</t>
    </r>
    <r>
      <rPr>
        <rFont val="Arial"/>
        <color theme="1"/>
        <sz val="9.0"/>
        <vertAlign val="superscript"/>
      </rPr>
      <t>3</t>
    </r>
  </si>
  <si>
    <t>3.7.2</t>
  </si>
  <si>
    <t>F/A de aço para execução da escada e rampa incluindo corte, moldagem e amarração incluindo formas e trabalhos complementares</t>
  </si>
  <si>
    <t>a) Ø6mm</t>
  </si>
  <si>
    <t xml:space="preserve">Sub-Total </t>
  </si>
  <si>
    <t>ALVENARIAS</t>
  </si>
  <si>
    <r>
      <rPr>
        <rFont val="Arial"/>
        <b/>
        <i/>
        <color theme="1"/>
        <sz val="9.0"/>
      </rPr>
      <t>1.</t>
    </r>
    <r>
      <rPr>
        <rFont val="Arial"/>
        <i/>
        <color theme="1"/>
        <sz val="9.0"/>
      </rPr>
      <t xml:space="preserve"> Fornecimento e assentamento de materiais, ferramentas, mão-de-obra e equipamentos necessários à adequada execução dos trabalhos completos como recomendado pelo fabricante e segundo prescrição das especificações técnicas.</t>
    </r>
  </si>
  <si>
    <r>
      <rPr>
        <rFont val="Arial"/>
        <b/>
        <i/>
        <color theme="1"/>
        <sz val="9.0"/>
      </rPr>
      <t>2.</t>
    </r>
    <r>
      <rPr>
        <rFont val="Arial"/>
        <i/>
        <color theme="1"/>
        <sz val="9.0"/>
      </rPr>
      <t xml:space="preserve"> Os blocos devem ser produzidos no mínimo ao traço 1:4</t>
    </r>
  </si>
  <si>
    <t>Fornecimento e assentamento de blocos maciços 40x20x20cm assentes com argamassa de cimento e areia 1:4, em paredes de fundacoes, conforme as especificações técnicas e da memória descritiva, e os desenhos do projecto</t>
  </si>
  <si>
    <t>Fornecimento e assentamento de blocos vazados de 40x20x15cm assentes com argamassa de cimento e areia ao 1:4, em alvenarias do muro de vedação conforme indicação dos desenhos do projecto.</t>
  </si>
  <si>
    <t>Execução e aplicação do emboço/chapisco em paredes do muro com argamassa de cimento ao traço 1:4, inclui remates e ou arestas arestas caso a boa execução a adequada realidade assim o exija conforme as especificações  técnicas e as especificações da memória descritiva e o desenho do projecto.</t>
  </si>
  <si>
    <t>TECTO, COBERTURAS E QUEBRASSOIS</t>
  </si>
  <si>
    <r>
      <rPr>
        <rFont val="Arial"/>
        <b/>
        <i/>
        <color theme="1"/>
        <sz val="9.0"/>
      </rPr>
      <t>1.</t>
    </r>
    <r>
      <rPr>
        <rFont val="Arial"/>
        <i/>
        <color theme="1"/>
        <sz val="9.0"/>
      </rPr>
      <t xml:space="preserve"> Fornecimento e assentamento de materiais, ferramentas e mão-de-obra, e equipamentos necessários à adequada execução dos trabalhos completos como recomendado pelo fabricante e segundo prescrição das especificações técnicas.</t>
    </r>
  </si>
  <si>
    <r>
      <rPr>
        <rFont val="Arial"/>
        <b/>
        <i/>
        <color theme="1"/>
        <sz val="9.0"/>
      </rPr>
      <t>2.</t>
    </r>
    <r>
      <rPr>
        <rFont val="Arial"/>
        <i/>
        <color theme="1"/>
        <sz val="9.0"/>
      </rPr>
      <t xml:space="preserve"> Todo material metálico colocado na obra deverá ser de boa qualidade  e devidamente tratado contra acção de oxidação.</t>
    </r>
  </si>
  <si>
    <r>
      <rPr>
        <rFont val="Arial"/>
        <b/>
        <i/>
        <color theme="1"/>
        <sz val="9.0"/>
      </rPr>
      <t>3</t>
    </r>
    <r>
      <rPr>
        <rFont val="Arial"/>
        <i/>
        <color theme="1"/>
        <sz val="9.0"/>
      </rPr>
      <t>. Todo o material a ser fornecido nos itens abaixo precisará duma prévia aprovação pela fiscalização</t>
    </r>
  </si>
  <si>
    <t>5.1.1</t>
  </si>
  <si>
    <t>5.1.2</t>
  </si>
  <si>
    <t>Fornecimento de chapas metalicas lisas aplicadas para o correcto funcionamento dos equipamentos estruturais, e até soldadas incluindo acessórios e trabalhos complementares</t>
  </si>
  <si>
    <t>5.1.3</t>
  </si>
  <si>
    <t xml:space="preserve">Fornecimento de rede mosquiteira e galinheira para vedar a entrada de resíduos na cobertura, mas se a situação mostrar-se inadequada, tomar-se-ão alternativas necessárias tendo em conta os desenhos do projecto e as especificações técnicas. </t>
  </si>
  <si>
    <t>5.1.4</t>
  </si>
  <si>
    <t>Fornecimento e aplicacao de pernas em tubos galvanizados Ø5" para suportarem os perfis, incluindo acessórios e trabalhos complementares</t>
  </si>
  <si>
    <t>5.1.5</t>
  </si>
  <si>
    <t>Fornecimento e aplicacao de tubos galvanizados Ø5"  para reforco de estrutura (treliça) incluindo corte e solda sobre pilares e pernas, todos os conectores necessários e outros elementos necessários para o correcto funcionamento, colocados conforme as especificações técnicas, da memória descritiva  e os desenhos do projecto.</t>
  </si>
  <si>
    <t>5.1.6</t>
  </si>
  <si>
    <t>Fornecimento e aplicação de cantoneiras, perfil "L" de  60x60mm para a estrutura de contraventamento inculindo incluindo a solda para sua fixacao, e outras formas são consideradas desde que se adequam ao estabelecido para o correcto funcionamento e rigidez necessária, são inclusos também todos os elementos/trabalhos complemementares.</t>
  </si>
  <si>
    <t>5.2.1</t>
  </si>
  <si>
    <t>Fornecimento e aplicação de bambu tratado com anti fungico para tecto falso incluindo pregos para sua fixacao e esticadores de acordo com desenhos em tectos interiores técnicas e as especificações da memória descritiva e o desenho do projecto.</t>
  </si>
  <si>
    <t>5.2.2</t>
  </si>
  <si>
    <t>Fornecimento e aplicação de perfil metalico "C" 80x60mm a se soldar sobre a estrutura de cobertura, concretamente abaixo do perfil que constitu as asnas/trelicas, incluem todos os acessórios necessários para uma boa fixação e rigidez conforme as expecificações técnicas e o desenho do projecto.</t>
  </si>
  <si>
    <t>5.2.3</t>
  </si>
  <si>
    <t>Fornecimento e aplicação de ripa/madres de madeira de pinheiro 75x75mm para fixação das chapas de cobertura, devidamente trabalhada, seca incluindo os trabalhos complementares</t>
  </si>
  <si>
    <t>5.2.4</t>
  </si>
  <si>
    <t>Fornecimento e aplicação de parafusos de 1/2" e suas porcas para fixacao sobre o perfil "C", respeitar as boas praticas de execução e protecção do material.</t>
  </si>
  <si>
    <t>un</t>
  </si>
  <si>
    <t>5.3.1</t>
  </si>
  <si>
    <t>Fornecimento e aplicação de bambu tratado com anti fungico para quebrassois aplicado sobre uma estrutura/suporte de fixação vertical conforme ilustram os desenhos e as especificações tecnicas e a memória descritiva, incluindo os trabalhos complementares</t>
  </si>
  <si>
    <t>5.3.2</t>
  </si>
  <si>
    <t>Fornecimento e aplicação de tubos metalicos 4x8cm para estrutura de quebrassois fixada a partir de 2.30m acima do pavimento até ao topo, todos trabalhos essenciais para uma boa fixação/execução, segundo as especificações técnicas, os detalhos dos desenhos do projecto.</t>
  </si>
  <si>
    <t>5.3.3</t>
  </si>
  <si>
    <t>Fornecimento e aplicação de aço Ø8mm para fixacao dos bambus que perfazem os quebrassois, a perfuração dos bambus deve ser uniforme para que o aço atravesse, são inclusos todos os trabalhos essenciais para uma boa fixação conforme os detalhes do projecto e as especificações técnicas</t>
  </si>
  <si>
    <t>5.3.4</t>
  </si>
  <si>
    <t>Fornecimento e aplicação de perfil metalico "L"/cantoneira com 60x60mm para reforçar a estrutura de guebrassois, e ainda servir de base/caixilharia onde serão soldados os varões que fixam os bambus, são inlsusos todos os acessórios e trabalhos essenciais para uma boa execução conforme os detalhes dos desenhos do projecto e as especificações técnicas</t>
  </si>
  <si>
    <t>5.3.5</t>
  </si>
  <si>
    <t>Fornecimento e aplicação de porcas e todos os acessórios e elementos de protecção, conforme as especificações do fabricante/catálogos e as especificações técnicas do projecto e a memória descritiva</t>
  </si>
  <si>
    <t>5.3.6</t>
  </si>
  <si>
    <t>Fornecimento e aplicação de chapas metalicas para encaixe e fixacao de diagonais/contraventamento o (ver pormenor de contravento) em perfil metalico "L" incluindo acessórios (parafusos e suas porcas) e trabalhos complementares</t>
  </si>
  <si>
    <t>vg</t>
  </si>
  <si>
    <t>ACABAMENTOS</t>
  </si>
  <si>
    <t>Nota:</t>
  </si>
  <si>
    <r>
      <rPr>
        <rFont val="Arial"/>
        <b/>
        <i/>
        <color theme="1"/>
        <sz val="9.0"/>
      </rPr>
      <t>1.</t>
    </r>
    <r>
      <rPr>
        <rFont val="Arial"/>
        <i/>
        <color theme="1"/>
        <sz val="9.0"/>
      </rPr>
      <t xml:space="preserve"> O preço unitário das pinturas e ou envernizamentos inclui todos os trabalhos emmateriais, ferramentas, mão-de-obra, e equipamentos necessáros a uma perfeita execução dos trabalhos e deve respeitar, mínimo o esquema de pintura/envernizamento conforme as especificações do fabricante. o Empreiteiro deve propor previamente à aprovação da fiscalização o esquema proposto pelo fabricante. A alteração da marca das tintas/verniz deve igualmente ser aprovada previamente pela fiscalização. A entrada desse material na obra deve ser acomp'anhada com guia de remessa do fornecedor. </t>
    </r>
  </si>
  <si>
    <r>
      <rPr>
        <rFont val="Arial"/>
        <b/>
        <i/>
        <color theme="1"/>
        <sz val="9.0"/>
      </rPr>
      <t>2.</t>
    </r>
    <r>
      <rPr>
        <rFont val="Arial"/>
        <i/>
        <color theme="1"/>
        <sz val="9.0"/>
      </rPr>
      <t xml:space="preserve"> Todas as superfícies a envernizar/pintar deverão estar previamente secas e limpas, sem resíduos de óleos ou gorduras, pó ou areia e preparadas para o seu envernizamento. Cada demão de envernizamento/pintura ou qualquer outro acabamento deve ser aplicada com um mínimo ou sem diluição ou então o empreiteiro deverá a sua custa, aplicar mais demãos até a perfeita cobertura das superfícies.  </t>
    </r>
  </si>
  <si>
    <t>Em pavimentos</t>
  </si>
  <si>
    <t>Execução de betonilha de regularização com argamassa de cimento e areia ao traço de 1:4 com o máximo de 50mm de espessura, devidamente desempenada em pavimento à receber argamassa queimada com a colher do pedreiro, conforme as especificações da memória descritiva e o desenho do projecto.</t>
  </si>
  <si>
    <t>Execução de betonilha queimada com a colher do pedreiro lisa ou esquartelada em pavimento, com argamassa de cimento e areia ao traço de 1:4 com o maximo de 25mm de espessura incluindo trabalhos complementares, conforme as especificações da memória descritiva e o desenho do projecto</t>
  </si>
  <si>
    <t>Em quebrassois e tectos</t>
  </si>
  <si>
    <t>Fornecimento e aplicação de verniz, para a envernizamento de elementos de bambu que perfazem o guarda-corpo, quebrassol e tecto falso e todos os elementos que sustentam, tendo em conta os materias, segundo as notas acima e as especificações do fabricante, especificações técnicas do projectista, da memória descritiva e os desenhos do projecto</t>
  </si>
  <si>
    <t>Fornecimento e aplicação de tintas de alumínio ou similar a dos perfis tubulares, lixas e outros acessorios e elementos são inclusos para a preparar as superfícies soldadas de modo a inoxidar a zona, todos os trabalhos necessários para protecção (ante-oxidantes) devem ser tomados em consideração.</t>
  </si>
  <si>
    <t>BANCAS PRE-FABRICADAS</t>
  </si>
  <si>
    <r>
      <rPr>
        <rFont val="Arial"/>
        <b/>
        <i/>
        <color theme="1"/>
        <sz val="9.0"/>
      </rPr>
      <t>1.</t>
    </r>
    <r>
      <rPr>
        <rFont val="Arial"/>
        <i/>
        <color theme="1"/>
        <sz val="9.0"/>
      </rPr>
      <t xml:space="preserve"> Execução de bancas de betão ligeiramente armadas com #6mm, com acabamento em betonilha queimada a serem produzidas nos estaleiros ou fábricas atempadamente (pré-fabricadas) e serão montadas conforme indicam os desenhos do projecto. </t>
    </r>
  </si>
  <si>
    <t>Fornecimento e assentamento de bancas pre-fabricadas em betao ligeiramente armada com #6mm para conferir uma rigidez necessária, conforme as pecas desenhadas e as especificações técnicas e trabalhos complementares</t>
  </si>
  <si>
    <t>DRENAGEM PLUVIAL</t>
  </si>
  <si>
    <r>
      <rPr>
        <rFont val="Arial"/>
        <b/>
        <i/>
        <color theme="1"/>
        <sz val="9.0"/>
      </rPr>
      <t>1.</t>
    </r>
    <r>
      <rPr>
        <rFont val="Arial"/>
        <i/>
        <color theme="1"/>
        <sz val="9.0"/>
      </rPr>
      <t xml:space="preserve"> Os preços devem incluir todos os trabalhos necessários à adequada montagem, colocação de tubagens , uniões, tés, curvas, se possível niplos, escavações, aterros,  e todos os materiais de protecção e ligação à rede, bem como teste de pressão. </t>
    </r>
  </si>
  <si>
    <r>
      <rPr>
        <rFont val="Arial"/>
        <b/>
        <i/>
        <color theme="1"/>
        <sz val="9.0"/>
      </rPr>
      <t>2.</t>
    </r>
    <r>
      <rPr>
        <rFont val="Arial"/>
        <i/>
        <color theme="1"/>
        <sz val="9.0"/>
      </rPr>
      <t xml:space="preserve"> O fornecimento e assentamento dos materiais, ferramentas e mão-de-obr, e equipamentos necessários  à adequada execução dos trabalhos completos como recomendado pelo fabricante e segundo prescrição das especificações técnicas.</t>
    </r>
  </si>
  <si>
    <r>
      <rPr>
        <rFont val="Arial"/>
        <b/>
        <i/>
        <color theme="1"/>
        <sz val="9.0"/>
      </rPr>
      <t>3.</t>
    </r>
    <r>
      <rPr>
        <rFont val="Arial"/>
        <i/>
        <color theme="1"/>
        <sz val="9.0"/>
      </rPr>
      <t xml:space="preserve"> Todo o material a ser fornecido nos items abaixo precisará duma prévia aprovação da fiscalização..</t>
    </r>
  </si>
  <si>
    <t>Fornecimento e assentamento de caleiras metálicas para a recolha das águas da cobertura para drenagem das águas pluviais incluindo abraçadeiras, uniões simples e de descarga, idem para acessórios de fixação conforme as  especificações  técnicas e as especificações da memória descritiva e o desenho do projecto, incluindo, rebites e silicone para selo de suas juntas, e outros trabalhos complementares</t>
  </si>
  <si>
    <t>Fornecimento e aplicacao de suporte metalico de caleira incluindo sua solda sobre a estrutura de cobertura conforme as especificações técnicas e os detalhes dos desenhos do projecto, incluindo outros acessórios e trabalhos complementares.</t>
  </si>
  <si>
    <t xml:space="preserve">Fornecimento e assentamento de tubos de queda em PVC rigido de Ø110mm para drenagem das águas pluviais incluindo abraçadeiras e acessórios de fixação conforme as  especificações  técnicas e as especificações da memória descritiva e o desenho do projecto. </t>
  </si>
  <si>
    <t>Fornecimento de curvas de 135 graus em PVC de Ø110mm incluindo abracadeiras para sua fixacao conforme a prescrição das especificações técnicas e os desenhos do projecto incluindo as ligações para o seu funcionamento.</t>
  </si>
  <si>
    <t>Fornecimento de curvas 90 graus em PVC de Ø110mm incluindo abracadeiras para sua fixacao conforme a prescrição das especificações técnicas e os desenhos do projecto, incluindo as ligações para o seu funcionamento.</t>
  </si>
  <si>
    <t>Revisão e comprovação do funcionamento da instalação, uma vez concluídos os trabalhos de montagem conforme as especificações da memória descritiva e o desenho do projecto.</t>
  </si>
  <si>
    <t>INSTALAÇÃO ELÉCTRICA</t>
  </si>
  <si>
    <r>
      <rPr>
        <rFont val="Arial"/>
        <b/>
        <i/>
        <color theme="1"/>
        <sz val="9.0"/>
      </rPr>
      <t>1.</t>
    </r>
    <r>
      <rPr>
        <rFont val="Arial"/>
        <i/>
        <color theme="1"/>
        <sz val="9.0"/>
      </rPr>
      <t xml:space="preserve"> Os preços devem incluir todos os trabalhos necessários à adequada montagem, coloação de cabos electricos, uniões, interruptores, tomadas, quadro eléctrico, disjuntor, braçadeiras, fluorescentes, caixas de colunas, fusível, eléctrodo de terra, reostato, derivação, caixas de aparelhagens e todos os materiais de protecção e ligação à rede. </t>
    </r>
  </si>
  <si>
    <r>
      <rPr>
        <rFont val="Arial"/>
        <b/>
        <i/>
        <color theme="1"/>
        <sz val="9.0"/>
      </rPr>
      <t>2.</t>
    </r>
    <r>
      <rPr>
        <rFont val="Arial"/>
        <i/>
        <color theme="1"/>
        <sz val="9.0"/>
      </rPr>
      <t xml:space="preserve"> O fornecimento e assentamento dos materiais, ferramentas e mão-de-obr, e equipamentos necessários  à adequada execução dos trabalhos completos como recomendado pelo fabricante e segundo prescrição das especificações técnicas.</t>
    </r>
  </si>
  <si>
    <t>Alimentação, distribuição, iluminação e tomadas</t>
  </si>
  <si>
    <t>Fornecimento e montagem do sistema de alimentação e distribuição de electricide e do sistema de iluminação e tomadas de electricidade conforme as especificações técnicas, as especificações da memória descritiva  e os desenhos do projecto, com respectivos acessórios, todo o necessário pronto para funcionar incluindo pelo menos:</t>
  </si>
  <si>
    <t xml:space="preserve">cabos electricos, uniões, interruptores, tomadas, quadro eléctrico, disjuntor, braçadeiras, fluorescentes, caixas de colunas, fusível, eléctrodo de terra, reostato, derivação, caixas de aparelhagens </t>
  </si>
  <si>
    <t xml:space="preserve">Revisão e comprovação do funcionamento da instalação, uma vez concluidos os trabalhos de montagem conforme as especificações técnicas </t>
  </si>
  <si>
    <t xml:space="preserve">Sub-total  </t>
  </si>
  <si>
    <t>TOTAL INCLUINDO IVA</t>
  </si>
  <si>
    <t>17%  DE IVA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</si>
</sst>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12">
    <font>
      <sz val="10.0"/>
      <color rgb="FF000000"/>
      <name val="Arial"/>
    </font>
    <font>
      <sz val="9.0"/>
      <color theme="1"/>
      <name val="Arial"/>
    </font>
    <font>
      <b/>
      <sz val="11.0"/>
      <color rgb="FF000000"/>
      <name val="Calibri"/>
    </font>
    <font>
      <b/>
      <sz val="9.0"/>
      <color theme="1"/>
      <name val="Arial"/>
    </font>
    <font/>
    <font>
      <i/>
      <sz val="9.0"/>
      <color theme="1"/>
      <name val="Arial"/>
    </font>
    <font>
      <sz val="9.0"/>
      <color rgb="FFC00000"/>
      <name val="Arial"/>
    </font>
    <font>
      <sz val="9.0"/>
      <color rgb="FF548DD4"/>
      <name val="Arial"/>
    </font>
    <font>
      <b/>
      <sz val="9.0"/>
      <color rgb="FFC00000"/>
      <name val="Arial"/>
    </font>
    <font>
      <i/>
      <sz val="9.0"/>
      <color rgb="FFE36C09"/>
      <name val="Arial"/>
    </font>
    <font>
      <sz val="10.0"/>
      <color theme="1"/>
      <name val="Arial"/>
    </font>
    <font>
      <sz val="9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5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medium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</border>
    <border>
      <left style="medium">
        <color rgb="FF000000"/>
      </left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  <right style="hair">
        <color rgb="FF000000"/>
      </right>
      <top style="hair">
        <color rgb="FF000000"/>
      </top>
    </border>
    <border>
      <left style="medium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</border>
    <border>
      <left style="hair">
        <color rgb="FF000000"/>
      </left>
      <right/>
      <top/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</border>
    <border>
      <left style="hair">
        <color rgb="FF000000"/>
      </left>
      <top style="medium">
        <color rgb="FF000000"/>
      </top>
    </border>
    <border>
      <left style="medium">
        <color rgb="FF000000"/>
      </left>
      <top style="hair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left" vertical="center"/>
    </xf>
    <xf borderId="2" fillId="0" fontId="4" numFmtId="0" xfId="0" applyBorder="1" applyFont="1"/>
    <xf borderId="3" fillId="0" fontId="1" numFmtId="0" xfId="0" applyBorder="1" applyFont="1"/>
    <xf borderId="4" fillId="0" fontId="1" numFmtId="0" xfId="0" applyAlignment="1" applyBorder="1" applyFont="1">
      <alignment horizontal="left" vertical="center"/>
    </xf>
    <xf borderId="0" fillId="0" fontId="3" numFmtId="0" xfId="0" applyAlignment="1" applyFont="1">
      <alignment horizontal="left" vertical="center"/>
    </xf>
    <xf borderId="5" fillId="0" fontId="1" numFmtId="0" xfId="0" applyBorder="1" applyFont="1"/>
    <xf borderId="0" fillId="0" fontId="3" numFmtId="0" xfId="0" applyAlignment="1" applyFont="1">
      <alignment horizontal="left"/>
    </xf>
    <xf borderId="6" fillId="0" fontId="1" numFmtId="0" xfId="0" applyAlignment="1" applyBorder="1" applyFont="1">
      <alignment horizontal="center"/>
    </xf>
    <xf borderId="7" fillId="0" fontId="4" numFmtId="0" xfId="0" applyBorder="1" applyFont="1"/>
    <xf borderId="8" fillId="0" fontId="1" numFmtId="0" xfId="0" applyAlignment="1" applyBorder="1" applyFont="1">
      <alignment horizontal="center"/>
    </xf>
    <xf borderId="9" fillId="0" fontId="3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5" fillId="0" fontId="3" numFmtId="0" xfId="0" applyAlignment="1" applyBorder="1" applyFont="1">
      <alignment horizontal="center" shrinkToFit="0" vertical="center" wrapText="1"/>
    </xf>
    <xf borderId="13" fillId="0" fontId="4" numFmtId="0" xfId="0" applyBorder="1" applyFont="1"/>
    <xf borderId="14" fillId="0" fontId="4" numFmtId="0" xfId="0" applyBorder="1" applyFont="1"/>
    <xf borderId="15" fillId="0" fontId="3" numFmtId="0" xfId="0" applyAlignment="1" applyBorder="1" applyFont="1">
      <alignment horizontal="center" shrinkToFit="0" vertical="center" wrapText="1"/>
    </xf>
    <xf borderId="16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center" wrapText="1"/>
    </xf>
    <xf borderId="18" fillId="0" fontId="3" numFmtId="0" xfId="0" applyAlignment="1" applyBorder="1" applyFont="1">
      <alignment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8" fillId="0" fontId="1" numFmtId="4" xfId="0" applyAlignment="1" applyBorder="1" applyFont="1" applyNumberFormat="1">
      <alignment shrinkToFit="0" vertical="center" wrapText="1"/>
    </xf>
    <xf borderId="19" fillId="0" fontId="1" numFmtId="4" xfId="0" applyAlignment="1" applyBorder="1" applyFont="1" applyNumberFormat="1">
      <alignment shrinkToFit="0" vertical="center" wrapText="1"/>
    </xf>
    <xf borderId="8" fillId="0" fontId="1" numFmtId="4" xfId="0" applyAlignment="1" applyBorder="1" applyFont="1" applyNumberFormat="1">
      <alignment shrinkToFit="0" vertical="center" wrapText="1"/>
    </xf>
    <xf borderId="14" fillId="0" fontId="5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horizontal="center" shrinkToFit="0" vertical="center" wrapText="1"/>
    </xf>
    <xf borderId="20" fillId="0" fontId="1" numFmtId="4" xfId="0" applyAlignment="1" applyBorder="1" applyFont="1" applyNumberFormat="1">
      <alignment shrinkToFit="0" vertical="center" wrapText="1"/>
    </xf>
    <xf borderId="21" fillId="0" fontId="1" numFmtId="4" xfId="0" applyAlignment="1" applyBorder="1" applyFont="1" applyNumberFormat="1">
      <alignment shrinkToFit="0" vertical="center" wrapText="1"/>
    </xf>
    <xf borderId="22" fillId="0" fontId="1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horizontal="center" shrinkToFit="0" vertical="center" wrapText="1"/>
    </xf>
    <xf borderId="14" fillId="0" fontId="6" numFmtId="39" xfId="0" applyAlignment="1" applyBorder="1" applyFont="1" applyNumberFormat="1">
      <alignment shrinkToFit="0" vertical="center" wrapText="1"/>
    </xf>
    <xf borderId="14" fillId="0" fontId="7" numFmtId="39" xfId="0" applyAlignment="1" applyBorder="1" applyFont="1" applyNumberFormat="1">
      <alignment shrinkToFit="0" vertical="center" wrapText="1"/>
    </xf>
    <xf borderId="14" fillId="0" fontId="1" numFmtId="39" xfId="0" applyAlignment="1" applyBorder="1" applyFont="1" applyNumberFormat="1">
      <alignment shrinkToFit="0" vertical="center" wrapText="1"/>
    </xf>
    <xf borderId="23" fillId="0" fontId="1" numFmtId="39" xfId="0" applyAlignment="1" applyBorder="1" applyFont="1" applyNumberFormat="1">
      <alignment shrinkToFit="0" vertical="center" wrapText="1"/>
    </xf>
    <xf borderId="13" fillId="0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shrinkToFit="0" vertical="center" wrapText="1"/>
    </xf>
    <xf borderId="22" fillId="0" fontId="3" numFmtId="0" xfId="0" applyAlignment="1" applyBorder="1" applyFont="1">
      <alignment horizontal="center" shrinkToFit="0" vertical="center" wrapText="1"/>
    </xf>
    <xf borderId="24" fillId="0" fontId="8" numFmtId="0" xfId="0" applyAlignment="1" applyBorder="1" applyFont="1">
      <alignment horizontal="right" shrinkToFit="0" vertical="center" wrapText="1"/>
    </xf>
    <xf borderId="25" fillId="0" fontId="4" numFmtId="0" xfId="0" applyBorder="1" applyFont="1"/>
    <xf borderId="26" fillId="0" fontId="4" numFmtId="0" xfId="0" applyBorder="1" applyFont="1"/>
    <xf borderId="24" fillId="0" fontId="3" numFmtId="39" xfId="0" applyAlignment="1" applyBorder="1" applyFont="1" applyNumberFormat="1">
      <alignment horizontal="left" shrinkToFit="0" vertical="center" wrapText="1"/>
    </xf>
    <xf borderId="5" fillId="0" fontId="3" numFmtId="39" xfId="0" applyAlignment="1" applyBorder="1" applyFont="1" applyNumberFormat="1">
      <alignment horizontal="left" shrinkToFit="0" vertical="center" wrapText="1"/>
    </xf>
    <xf borderId="18" fillId="0" fontId="6" numFmtId="39" xfId="0" applyAlignment="1" applyBorder="1" applyFont="1" applyNumberFormat="1">
      <alignment shrinkToFit="0" vertical="center" wrapText="1"/>
    </xf>
    <xf borderId="18" fillId="0" fontId="7" numFmtId="39" xfId="0" applyAlignment="1" applyBorder="1" applyFont="1" applyNumberFormat="1">
      <alignment shrinkToFit="0" vertical="center" wrapText="1"/>
    </xf>
    <xf borderId="19" fillId="0" fontId="1" numFmtId="39" xfId="0" applyAlignment="1" applyBorder="1" applyFont="1" applyNumberFormat="1">
      <alignment shrinkToFit="0" vertical="center" wrapText="1"/>
    </xf>
    <xf borderId="27" fillId="0" fontId="1" numFmtId="39" xfId="0" applyAlignment="1" applyBorder="1" applyFont="1" applyNumberFormat="1">
      <alignment shrinkToFit="0" vertical="center" wrapText="1"/>
    </xf>
    <xf borderId="28" fillId="0" fontId="3" numFmtId="0" xfId="0" applyAlignment="1" applyBorder="1" applyFont="1">
      <alignment horizontal="center" vertical="center"/>
    </xf>
    <xf borderId="29" fillId="0" fontId="5" numFmtId="0" xfId="0" applyAlignment="1" applyBorder="1" applyFont="1">
      <alignment horizontal="left" shrinkToFit="0" vertical="center" wrapText="1"/>
    </xf>
    <xf borderId="26" fillId="0" fontId="1" numFmtId="0" xfId="0" applyAlignment="1" applyBorder="1" applyFont="1">
      <alignment horizontal="center" vertical="center"/>
    </xf>
    <xf borderId="29" fillId="0" fontId="3" numFmtId="4" xfId="0" applyAlignment="1" applyBorder="1" applyFont="1" applyNumberFormat="1">
      <alignment vertical="center"/>
    </xf>
    <xf borderId="15" fillId="0" fontId="1" numFmtId="4" xfId="0" applyAlignment="1" applyBorder="1" applyFont="1" applyNumberFormat="1">
      <alignment horizontal="right" vertical="center"/>
    </xf>
    <xf borderId="30" fillId="0" fontId="1" numFmtId="4" xfId="0" applyAlignment="1" applyBorder="1" applyFont="1" applyNumberFormat="1">
      <alignment vertical="center"/>
    </xf>
    <xf borderId="31" fillId="0" fontId="1" numFmtId="39" xfId="0" applyAlignment="1" applyBorder="1" applyFont="1" applyNumberFormat="1">
      <alignment shrinkToFit="0" vertical="center" wrapText="1"/>
    </xf>
    <xf borderId="13" fillId="0" fontId="3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center" vertical="center"/>
    </xf>
    <xf borderId="24" fillId="0" fontId="3" numFmtId="4" xfId="0" applyAlignment="1" applyBorder="1" applyFont="1" applyNumberFormat="1">
      <alignment vertical="center"/>
    </xf>
    <xf borderId="29" fillId="0" fontId="1" numFmtId="4" xfId="0" applyAlignment="1" applyBorder="1" applyFont="1" applyNumberFormat="1">
      <alignment horizontal="right" vertical="center"/>
    </xf>
    <xf borderId="29" fillId="0" fontId="1" numFmtId="4" xfId="0" applyAlignment="1" applyBorder="1" applyFont="1" applyNumberFormat="1">
      <alignment vertical="center"/>
    </xf>
    <xf borderId="22" fillId="0" fontId="3" numFmtId="0" xfId="0" applyAlignment="1" applyBorder="1" applyFont="1">
      <alignment horizontal="center" vertical="center"/>
    </xf>
    <xf borderId="29" fillId="0" fontId="5" numFmtId="0" xfId="0" applyAlignment="1" applyBorder="1" applyFont="1">
      <alignment horizontal="left" shrinkToFit="0" vertical="top" wrapText="1"/>
    </xf>
    <xf borderId="29" fillId="0" fontId="1" numFmtId="0" xfId="0" applyAlignment="1" applyBorder="1" applyFont="1">
      <alignment horizontal="center" vertical="center"/>
    </xf>
    <xf borderId="24" fillId="0" fontId="1" numFmtId="4" xfId="0" applyAlignment="1" applyBorder="1" applyFont="1" applyNumberFormat="1">
      <alignment horizontal="right" vertical="center"/>
    </xf>
    <xf borderId="15" fillId="0" fontId="1" numFmtId="4" xfId="0" applyAlignment="1" applyBorder="1" applyFont="1" applyNumberFormat="1">
      <alignment vertical="center"/>
    </xf>
    <xf borderId="26" fillId="0" fontId="1" numFmtId="0" xfId="0" applyAlignment="1" applyBorder="1" applyFont="1">
      <alignment horizontal="left" shrinkToFit="0" vertical="center" wrapText="1"/>
    </xf>
    <xf borderId="32" fillId="0" fontId="1" numFmtId="0" xfId="0" applyAlignment="1" applyBorder="1" applyFont="1">
      <alignment horizontal="center" vertical="center"/>
    </xf>
    <xf borderId="29" fillId="0" fontId="1" numFmtId="39" xfId="0" applyAlignment="1" applyBorder="1" applyFont="1" applyNumberFormat="1">
      <alignment shrinkToFit="0" vertical="center" wrapText="1"/>
    </xf>
    <xf borderId="33" fillId="0" fontId="1" numFmtId="0" xfId="0" applyAlignment="1" applyBorder="1" applyFont="1">
      <alignment horizontal="center" shrinkToFit="0" vertical="center" wrapText="1"/>
    </xf>
    <xf borderId="29" fillId="0" fontId="1" numFmtId="0" xfId="0" applyAlignment="1" applyBorder="1" applyFont="1">
      <alignment shrinkToFit="0" vertical="center" wrapText="1"/>
    </xf>
    <xf borderId="29" fillId="0" fontId="1" numFmtId="0" xfId="0" applyAlignment="1" applyBorder="1" applyFont="1">
      <alignment horizontal="center" shrinkToFit="0" vertical="center" wrapText="1"/>
    </xf>
    <xf borderId="29" fillId="0" fontId="6" numFmtId="39" xfId="0" applyAlignment="1" applyBorder="1" applyFont="1" applyNumberFormat="1">
      <alignment shrinkToFit="0" vertical="center" wrapText="1"/>
    </xf>
    <xf borderId="29" fillId="0" fontId="7" numFmtId="39" xfId="0" applyAlignment="1" applyBorder="1" applyFont="1" applyNumberFormat="1">
      <alignment shrinkToFit="0" vertical="center" wrapText="1"/>
    </xf>
    <xf borderId="24" fillId="0" fontId="1" numFmtId="39" xfId="0" applyAlignment="1" applyBorder="1" applyFont="1" applyNumberFormat="1">
      <alignment shrinkToFit="0" vertical="center" wrapText="1"/>
    </xf>
    <xf borderId="34" fillId="0" fontId="1" numFmtId="39" xfId="0" applyAlignment="1" applyBorder="1" applyFont="1" applyNumberFormat="1">
      <alignment shrinkToFit="0" vertical="center" wrapText="1"/>
    </xf>
    <xf borderId="29" fillId="0" fontId="1" numFmtId="0" xfId="0" applyAlignment="1" applyBorder="1" applyFont="1">
      <alignment shrinkToFit="0" vertical="top" wrapText="1"/>
    </xf>
    <xf borderId="24" fillId="0" fontId="1" numFmtId="0" xfId="0" applyAlignment="1" applyBorder="1" applyFont="1">
      <alignment shrinkToFit="0" vertical="center" wrapText="1"/>
    </xf>
    <xf borderId="35" fillId="0" fontId="8" numFmtId="39" xfId="0" applyAlignment="1" applyBorder="1" applyFont="1" applyNumberFormat="1">
      <alignment horizontal="left" shrinkToFit="0" vertical="center" wrapText="1"/>
    </xf>
    <xf borderId="18" fillId="0" fontId="1" numFmtId="39" xfId="0" applyAlignment="1" applyBorder="1" applyFont="1" applyNumberFormat="1">
      <alignment shrinkToFit="0" vertical="center" wrapText="1"/>
    </xf>
    <xf borderId="8" fillId="0" fontId="1" numFmtId="39" xfId="0" applyAlignment="1" applyBorder="1" applyFont="1" applyNumberFormat="1">
      <alignment shrinkToFit="0" vertical="center" wrapText="1"/>
    </xf>
    <xf borderId="28" fillId="0" fontId="3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shrinkToFit="0" vertical="center" wrapText="1"/>
    </xf>
    <xf borderId="20" fillId="0" fontId="6" numFmtId="39" xfId="0" applyAlignment="1" applyBorder="1" applyFont="1" applyNumberFormat="1">
      <alignment shrinkToFit="0" vertical="center" wrapText="1"/>
    </xf>
    <xf borderId="20" fillId="0" fontId="7" numFmtId="39" xfId="0" applyAlignment="1" applyBorder="1" applyFont="1" applyNumberFormat="1">
      <alignment shrinkToFit="0" vertical="center" wrapText="1"/>
    </xf>
    <xf borderId="20" fillId="0" fontId="1" numFmtId="39" xfId="0" applyAlignment="1" applyBorder="1" applyFont="1" applyNumberFormat="1">
      <alignment shrinkToFit="0" vertical="center" wrapText="1"/>
    </xf>
    <xf borderId="5" fillId="0" fontId="1" numFmtId="39" xfId="0" applyAlignment="1" applyBorder="1" applyFont="1" applyNumberFormat="1">
      <alignment shrinkToFit="0" vertical="center" wrapText="1"/>
    </xf>
    <xf borderId="36" fillId="0" fontId="3" numFmtId="0" xfId="0" applyAlignment="1" applyBorder="1" applyFont="1">
      <alignment horizontal="center" shrinkToFit="0" vertical="center" wrapText="1"/>
    </xf>
    <xf borderId="10" fillId="0" fontId="7" numFmtId="39" xfId="0" applyAlignment="1" applyBorder="1" applyFont="1" applyNumberFormat="1">
      <alignment shrinkToFit="0" vertical="center" wrapText="1"/>
    </xf>
    <xf borderId="10" fillId="0" fontId="1" numFmtId="39" xfId="0" applyAlignment="1" applyBorder="1" applyFont="1" applyNumberFormat="1">
      <alignment shrinkToFit="0" vertical="center" wrapText="1"/>
    </xf>
    <xf borderId="34" fillId="0" fontId="1" numFmtId="164" xfId="0" applyBorder="1" applyFont="1" applyNumberFormat="1"/>
    <xf borderId="4" fillId="0" fontId="1" numFmtId="0" xfId="0" applyAlignment="1" applyBorder="1" applyFont="1">
      <alignment horizontal="center" shrinkToFit="0" vertical="center" wrapText="1"/>
    </xf>
    <xf borderId="29" fillId="0" fontId="3" numFmtId="0" xfId="0" applyAlignment="1" applyBorder="1" applyFont="1">
      <alignment shrinkToFit="0" vertical="center" wrapText="1"/>
    </xf>
    <xf borderId="29" fillId="0" fontId="3" numFmtId="0" xfId="0" applyAlignment="1" applyBorder="1" applyFont="1">
      <alignment horizontal="center" shrinkToFit="0" vertical="center" wrapText="1"/>
    </xf>
    <xf borderId="14" fillId="0" fontId="3" numFmtId="39" xfId="0" applyAlignment="1" applyBorder="1" applyFont="1" applyNumberFormat="1">
      <alignment shrinkToFit="0" vertical="center" wrapText="1"/>
    </xf>
    <xf borderId="24" fillId="0" fontId="9" numFmtId="39" xfId="0" applyAlignment="1" applyBorder="1" applyFont="1" applyNumberFormat="1">
      <alignment horizontal="center" shrinkToFit="0" vertical="center" wrapText="1"/>
    </xf>
    <xf borderId="31" fillId="0" fontId="4" numFmtId="0" xfId="0" applyBorder="1" applyFont="1"/>
    <xf borderId="25" fillId="0" fontId="1" numFmtId="0" xfId="0" applyAlignment="1" applyBorder="1" applyFont="1">
      <alignment horizontal="left" shrinkToFit="0" vertical="center" wrapText="1"/>
    </xf>
    <xf borderId="16" fillId="0" fontId="1" numFmtId="0" xfId="0" applyAlignment="1" applyBorder="1" applyFont="1">
      <alignment horizontal="center" vertical="center"/>
    </xf>
    <xf borderId="24" fillId="0" fontId="1" numFmtId="164" xfId="0" applyAlignment="1" applyBorder="1" applyFont="1" applyNumberFormat="1">
      <alignment vertical="center"/>
    </xf>
    <xf borderId="24" fillId="0" fontId="1" numFmtId="164" xfId="0" applyBorder="1" applyFont="1" applyNumberFormat="1"/>
    <xf borderId="14" fillId="0" fontId="3" numFmtId="0" xfId="0" applyAlignment="1" applyBorder="1" applyFont="1">
      <alignment shrinkToFit="0" vertical="center" wrapText="1"/>
    </xf>
    <xf borderId="37" fillId="2" fontId="1" numFmtId="0" xfId="0" applyAlignment="1" applyBorder="1" applyFill="1" applyFont="1">
      <alignment horizontal="center" shrinkToFit="0" vertical="center" wrapText="1"/>
    </xf>
    <xf borderId="38" fillId="2" fontId="1" numFmtId="0" xfId="0" applyAlignment="1" applyBorder="1" applyFont="1">
      <alignment shrinkToFit="0" vertical="center" wrapText="1"/>
    </xf>
    <xf borderId="38" fillId="2" fontId="1" numFmtId="0" xfId="0" applyAlignment="1" applyBorder="1" applyFont="1">
      <alignment horizontal="center" shrinkToFit="0" vertical="center" wrapText="1"/>
    </xf>
    <xf borderId="38" fillId="2" fontId="6" numFmtId="39" xfId="0" applyAlignment="1" applyBorder="1" applyFont="1" applyNumberFormat="1">
      <alignment shrinkToFit="0" vertical="center" wrapText="1"/>
    </xf>
    <xf borderId="29" fillId="2" fontId="7" numFmtId="39" xfId="0" applyAlignment="1" applyBorder="1" applyFont="1" applyNumberFormat="1">
      <alignment shrinkToFit="0" vertical="center" wrapText="1"/>
    </xf>
    <xf borderId="39" fillId="2" fontId="1" numFmtId="164" xfId="0" applyAlignment="1" applyBorder="1" applyFont="1" applyNumberFormat="1">
      <alignment vertical="center"/>
    </xf>
    <xf borderId="34" fillId="2" fontId="1" numFmtId="39" xfId="0" applyAlignment="1" applyBorder="1" applyFont="1" applyNumberFormat="1">
      <alignment shrinkToFit="0" vertical="center" wrapText="1"/>
    </xf>
    <xf borderId="22" fillId="0" fontId="1" numFmtId="0" xfId="0" applyAlignment="1" applyBorder="1" applyFont="1">
      <alignment horizontal="center"/>
    </xf>
    <xf borderId="26" fillId="0" fontId="3" numFmtId="0" xfId="0" applyBorder="1" applyFont="1"/>
    <xf borderId="29" fillId="0" fontId="3" numFmtId="164" xfId="0" applyAlignment="1" applyBorder="1" applyFont="1" applyNumberFormat="1">
      <alignment vertical="center"/>
    </xf>
    <xf borderId="22" fillId="0" fontId="10" numFmtId="0" xfId="0" applyAlignment="1" applyBorder="1" applyFont="1">
      <alignment horizontal="center" vertical="center"/>
    </xf>
    <xf borderId="26" fillId="0" fontId="10" numFmtId="0" xfId="0" applyAlignment="1" applyBorder="1" applyFont="1">
      <alignment shrinkToFit="0" wrapText="1"/>
    </xf>
    <xf borderId="29" fillId="0" fontId="6" numFmtId="164" xfId="0" applyAlignment="1" applyBorder="1" applyFont="1" applyNumberFormat="1">
      <alignment vertical="center"/>
    </xf>
    <xf borderId="26" fillId="0" fontId="10" numFmtId="0" xfId="0" applyAlignment="1" applyBorder="1" applyFont="1">
      <alignment shrinkToFit="0" vertical="center" wrapText="1"/>
    </xf>
    <xf borderId="29" fillId="0" fontId="10" numFmtId="0" xfId="0" applyAlignment="1" applyBorder="1" applyFont="1">
      <alignment horizontal="center"/>
    </xf>
    <xf borderId="29" fillId="0" fontId="6" numFmtId="164" xfId="0" applyBorder="1" applyFont="1" applyNumberFormat="1"/>
    <xf borderId="22" fillId="0" fontId="1" numFmtId="0" xfId="0" applyBorder="1" applyFont="1"/>
    <xf borderId="26" fillId="0" fontId="1" numFmtId="0" xfId="0" applyAlignment="1" applyBorder="1" applyFont="1">
      <alignment vertical="center"/>
    </xf>
    <xf borderId="29" fillId="0" fontId="1" numFmtId="0" xfId="0" applyAlignment="1" applyBorder="1" applyFont="1">
      <alignment horizontal="center"/>
    </xf>
    <xf borderId="13" fillId="0" fontId="1" numFmtId="0" xfId="0" applyBorder="1" applyFont="1"/>
    <xf borderId="12" fillId="0" fontId="1" numFmtId="0" xfId="0" applyAlignment="1" applyBorder="1" applyFont="1">
      <alignment vertical="center"/>
    </xf>
    <xf borderId="14" fillId="0" fontId="1" numFmtId="0" xfId="0" applyAlignment="1" applyBorder="1" applyFont="1">
      <alignment horizontal="center"/>
    </xf>
    <xf borderId="14" fillId="0" fontId="6" numFmtId="164" xfId="0" applyBorder="1" applyFont="1" applyNumberFormat="1"/>
    <xf borderId="29" fillId="0" fontId="1" numFmtId="164" xfId="0" applyAlignment="1" applyBorder="1" applyFont="1" applyNumberFormat="1">
      <alignment vertical="center"/>
    </xf>
    <xf borderId="22" fillId="0" fontId="1" numFmtId="0" xfId="0" applyAlignment="1" applyBorder="1" applyFont="1">
      <alignment vertical="center"/>
    </xf>
    <xf borderId="26" fillId="0" fontId="1" numFmtId="0" xfId="0" applyAlignment="1" applyBorder="1" applyFont="1">
      <alignment shrinkToFit="0" wrapText="1"/>
    </xf>
    <xf borderId="40" fillId="0" fontId="8" numFmtId="0" xfId="0" applyAlignment="1" applyBorder="1" applyFont="1">
      <alignment horizontal="right" shrinkToFit="0" vertical="center" wrapText="1"/>
    </xf>
    <xf borderId="41" fillId="0" fontId="4" numFmtId="0" xfId="0" applyBorder="1" applyFont="1"/>
    <xf borderId="42" fillId="0" fontId="4" numFmtId="0" xfId="0" applyBorder="1" applyFont="1"/>
    <xf borderId="16" fillId="0" fontId="3" numFmtId="39" xfId="0" applyAlignment="1" applyBorder="1" applyFont="1" applyNumberFormat="1">
      <alignment horizontal="left" shrinkToFit="0" vertical="center" wrapText="1"/>
    </xf>
    <xf borderId="34" fillId="0" fontId="3" numFmtId="39" xfId="0" applyAlignment="1" applyBorder="1" applyFont="1" applyNumberFormat="1">
      <alignment horizontal="left" shrinkToFit="0" vertical="center" wrapText="1"/>
    </xf>
    <xf borderId="11" fillId="0" fontId="1" numFmtId="39" xfId="0" applyAlignment="1" applyBorder="1" applyFont="1" applyNumberFormat="1">
      <alignment shrinkToFit="0" vertical="center" wrapText="1"/>
    </xf>
    <xf borderId="29" fillId="0" fontId="5" numFmtId="0" xfId="0" applyAlignment="1" applyBorder="1" applyFont="1">
      <alignment shrinkToFit="0" vertical="center" wrapText="1"/>
    </xf>
    <xf borderId="22" fillId="2" fontId="1" numFmtId="0" xfId="0" applyAlignment="1" applyBorder="1" applyFont="1">
      <alignment horizontal="center" shrinkToFit="0" vertical="center" wrapText="1"/>
    </xf>
    <xf borderId="29" fillId="2" fontId="1" numFmtId="0" xfId="0" applyAlignment="1" applyBorder="1" applyFont="1">
      <alignment horizontal="center" vertical="center"/>
    </xf>
    <xf borderId="15" fillId="0" fontId="3" numFmtId="39" xfId="0" applyAlignment="1" applyBorder="1" applyFont="1" applyNumberFormat="1">
      <alignment horizontal="left" shrinkToFit="0" vertical="center" wrapText="1"/>
    </xf>
    <xf borderId="35" fillId="0" fontId="1" numFmtId="39" xfId="0" applyAlignment="1" applyBorder="1" applyFont="1" applyNumberFormat="1">
      <alignment shrinkToFit="0" vertical="center" wrapText="1"/>
    </xf>
    <xf borderId="19" fillId="0" fontId="7" numFmtId="39" xfId="0" applyAlignment="1" applyBorder="1" applyFont="1" applyNumberFormat="1">
      <alignment shrinkToFit="0" vertical="center" wrapText="1"/>
    </xf>
    <xf borderId="43" fillId="0" fontId="3" numFmtId="0" xfId="0" applyAlignment="1" applyBorder="1" applyFont="1">
      <alignment horizontal="center" vertical="center"/>
    </xf>
    <xf borderId="20" fillId="0" fontId="1" numFmtId="0" xfId="0" applyAlignment="1" applyBorder="1" applyFont="1">
      <alignment shrinkToFit="0" wrapText="1"/>
    </xf>
    <xf borderId="25" fillId="0" fontId="1" numFmtId="0" xfId="0" applyAlignment="1" applyBorder="1" applyFont="1">
      <alignment horizontal="center" vertical="center"/>
    </xf>
    <xf borderId="44" fillId="0" fontId="1" numFmtId="2" xfId="0" applyAlignment="1" applyBorder="1" applyFont="1" applyNumberFormat="1">
      <alignment vertical="center"/>
    </xf>
    <xf borderId="20" fillId="0" fontId="1" numFmtId="4" xfId="0" applyAlignment="1" applyBorder="1" applyFont="1" applyNumberFormat="1">
      <alignment vertical="center"/>
    </xf>
    <xf borderId="24" fillId="0" fontId="1" numFmtId="2" xfId="0" applyAlignment="1" applyBorder="1" applyFont="1" applyNumberFormat="1">
      <alignment vertical="center"/>
    </xf>
    <xf borderId="25" fillId="0" fontId="5" numFmtId="0" xfId="0" applyAlignment="1" applyBorder="1" applyFont="1">
      <alignment shrinkToFit="0" vertical="center" wrapText="1"/>
    </xf>
    <xf borderId="29" fillId="0" fontId="1" numFmtId="2" xfId="0" applyAlignment="1" applyBorder="1" applyFont="1" applyNumberFormat="1">
      <alignment vertical="center"/>
    </xf>
    <xf borderId="36" fillId="0" fontId="3" numFmtId="0" xfId="0" applyAlignment="1" applyBorder="1" applyFont="1">
      <alignment horizontal="center" vertical="center"/>
    </xf>
    <xf borderId="29" fillId="0" fontId="5" numFmtId="0" xfId="0" applyAlignment="1" applyBorder="1" applyFont="1">
      <alignment shrinkToFit="0" wrapText="1"/>
    </xf>
    <xf borderId="25" fillId="0" fontId="1" numFmtId="2" xfId="0" applyAlignment="1" applyBorder="1" applyFont="1" applyNumberFormat="1">
      <alignment vertical="center"/>
    </xf>
    <xf borderId="24" fillId="0" fontId="1" numFmtId="4" xfId="0" applyAlignment="1" applyBorder="1" applyFont="1" applyNumberFormat="1">
      <alignment vertical="center"/>
    </xf>
    <xf borderId="45" fillId="0" fontId="1" numFmtId="39" xfId="0" applyAlignment="1" applyBorder="1" applyFont="1" applyNumberFormat="1">
      <alignment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0" fillId="0" fontId="6" numFmtId="39" xfId="0" applyAlignment="1" applyBorder="1" applyFont="1" applyNumberFormat="1">
      <alignment shrinkToFit="0" vertical="center" wrapText="1"/>
    </xf>
    <xf borderId="38" fillId="2" fontId="7" numFmtId="39" xfId="0" applyAlignment="1" applyBorder="1" applyFont="1" applyNumberFormat="1">
      <alignment shrinkToFit="0" vertical="center" wrapText="1"/>
    </xf>
    <xf borderId="46" fillId="2" fontId="1" numFmtId="164" xfId="0" applyAlignment="1" applyBorder="1" applyFont="1" applyNumberFormat="1">
      <alignment vertical="center"/>
    </xf>
    <xf borderId="0" fillId="0" fontId="11" numFmtId="0" xfId="0" applyFont="1"/>
    <xf borderId="16" fillId="0" fontId="1" numFmtId="164" xfId="0" applyAlignment="1" applyBorder="1" applyFont="1" applyNumberFormat="1">
      <alignment vertical="center"/>
    </xf>
    <xf borderId="24" fillId="0" fontId="7" numFmtId="39" xfId="0" applyAlignment="1" applyBorder="1" applyFont="1" applyNumberFormat="1">
      <alignment shrinkToFit="0" vertical="center" wrapText="1"/>
    </xf>
    <xf borderId="47" fillId="0" fontId="1" numFmtId="164" xfId="0" applyAlignment="1" applyBorder="1" applyFont="1" applyNumberFormat="1">
      <alignment vertical="center"/>
    </xf>
    <xf borderId="11" fillId="0" fontId="1" numFmtId="164" xfId="0" applyAlignment="1" applyBorder="1" applyFont="1" applyNumberFormat="1">
      <alignment vertical="center"/>
    </xf>
    <xf borderId="48" fillId="0" fontId="3" numFmtId="0" xfId="0" applyAlignment="1" applyBorder="1" applyFont="1">
      <alignment horizontal="center" shrinkToFit="0" vertical="center" wrapText="1"/>
    </xf>
    <xf borderId="30" fillId="0" fontId="5" numFmtId="0" xfId="0" applyAlignment="1" applyBorder="1" applyFont="1">
      <alignment shrinkToFit="0" vertical="center" wrapText="1"/>
    </xf>
    <xf borderId="49" fillId="0" fontId="1" numFmtId="39" xfId="0" applyAlignment="1" applyBorder="1" applyFont="1" applyNumberFormat="1">
      <alignment shrinkToFit="0" vertical="center" wrapText="1"/>
    </xf>
    <xf borderId="21" fillId="0" fontId="1" numFmtId="39" xfId="0" applyAlignment="1" applyBorder="1" applyFont="1" applyNumberFormat="1">
      <alignment shrinkToFit="0" vertical="center" wrapText="1"/>
    </xf>
    <xf borderId="15" fillId="0" fontId="7" numFmtId="39" xfId="0" applyAlignment="1" applyBorder="1" applyFont="1" applyNumberFormat="1">
      <alignment shrinkToFit="0" vertical="center" wrapText="1"/>
    </xf>
    <xf borderId="49" fillId="0" fontId="1" numFmtId="164" xfId="0" applyAlignment="1" applyBorder="1" applyFont="1" applyNumberFormat="1">
      <alignment vertical="center"/>
    </xf>
    <xf borderId="0" fillId="0" fontId="1" numFmtId="164" xfId="0" applyFont="1" applyNumberFormat="1"/>
    <xf borderId="32" fillId="0" fontId="6" numFmtId="39" xfId="0" applyAlignment="1" applyBorder="1" applyFont="1" applyNumberFormat="1">
      <alignment shrinkToFit="0" vertical="center" wrapText="1"/>
    </xf>
    <xf borderId="30" fillId="0" fontId="7" numFmtId="39" xfId="0" applyAlignment="1" applyBorder="1" applyFont="1" applyNumberFormat="1">
      <alignment shrinkToFit="0" vertical="center" wrapText="1"/>
    </xf>
    <xf borderId="16" fillId="0" fontId="8" numFmtId="0" xfId="0" applyAlignment="1" applyBorder="1" applyFont="1">
      <alignment horizontal="right" shrinkToFit="0" vertical="center" wrapText="1"/>
    </xf>
    <xf borderId="32" fillId="0" fontId="4" numFmtId="0" xfId="0" applyBorder="1" applyFont="1"/>
    <xf borderId="30" fillId="0" fontId="4" numFmtId="0" xfId="0" applyBorder="1" applyFont="1"/>
    <xf borderId="35" fillId="0" fontId="1" numFmtId="0" xfId="0" applyBorder="1" applyFont="1"/>
    <xf borderId="17" fillId="0" fontId="3" numFmtId="0" xfId="0" applyAlignment="1" applyBorder="1" applyFont="1">
      <alignment horizontal="center" vertical="center"/>
    </xf>
    <xf borderId="18" fillId="0" fontId="3" numFmtId="0" xfId="0" applyBorder="1" applyFont="1"/>
    <xf borderId="18" fillId="0" fontId="3" numFmtId="0" xfId="0" applyAlignment="1" applyBorder="1" applyFont="1">
      <alignment horizontal="center" vertical="center"/>
    </xf>
    <xf borderId="18" fillId="0" fontId="3" numFmtId="164" xfId="0" applyAlignment="1" applyBorder="1" applyFont="1" applyNumberFormat="1">
      <alignment vertical="center"/>
    </xf>
    <xf borderId="19" fillId="0" fontId="9" numFmtId="39" xfId="0" applyAlignment="1" applyBorder="1" applyFont="1" applyNumberFormat="1">
      <alignment horizontal="center" shrinkToFit="0" vertical="center" wrapText="1"/>
    </xf>
    <xf borderId="8" fillId="0" fontId="4" numFmtId="0" xfId="0" applyBorder="1" applyFont="1"/>
    <xf borderId="15" fillId="0" fontId="1" numFmtId="0" xfId="0" applyAlignment="1" applyBorder="1" applyFont="1">
      <alignment horizontal="center" shrinkToFit="0" vertical="center" wrapText="1"/>
    </xf>
    <xf borderId="20" fillId="0" fontId="1" numFmtId="164" xfId="0" applyAlignment="1" applyBorder="1" applyFont="1" applyNumberFormat="1">
      <alignment vertical="center"/>
    </xf>
    <xf borderId="22" fillId="0" fontId="1" numFmtId="0" xfId="0" applyAlignment="1" applyBorder="1" applyFont="1">
      <alignment horizontal="center" vertical="center"/>
    </xf>
    <xf borderId="14" fillId="0" fontId="1" numFmtId="164" xfId="0" applyAlignment="1" applyBorder="1" applyFont="1" applyNumberFormat="1">
      <alignment vertical="center"/>
    </xf>
    <xf borderId="23" fillId="0" fontId="1" numFmtId="164" xfId="0" applyAlignment="1" applyBorder="1" applyFont="1" applyNumberFormat="1">
      <alignment vertical="center"/>
    </xf>
    <xf borderId="0" fillId="0" fontId="10" numFmtId="0" xfId="0" applyAlignment="1" applyFont="1">
      <alignment horizontal="center" vertical="center"/>
    </xf>
    <xf borderId="19" fillId="0" fontId="3" numFmtId="0" xfId="0" applyAlignment="1" applyBorder="1" applyFont="1">
      <alignment shrinkToFit="0" vertical="center" wrapText="1"/>
    </xf>
    <xf borderId="7" fillId="0" fontId="1" numFmtId="39" xfId="0" applyAlignment="1" applyBorder="1" applyFont="1" applyNumberFormat="1">
      <alignment shrinkToFit="0" vertical="center" wrapText="1"/>
    </xf>
    <xf borderId="43" fillId="0" fontId="3" numFmtId="0" xfId="0" applyAlignment="1" applyBorder="1" applyFont="1">
      <alignment horizontal="center" shrinkToFit="0" vertical="center" wrapText="1"/>
    </xf>
    <xf borderId="25" fillId="0" fontId="1" numFmtId="0" xfId="0" applyAlignment="1" applyBorder="1" applyFont="1">
      <alignment shrinkToFit="0" vertical="center" wrapText="1"/>
    </xf>
    <xf borderId="36" fillId="0" fontId="1" numFmtId="0" xfId="0" applyAlignment="1" applyBorder="1" applyFont="1">
      <alignment horizontal="center" shrinkToFit="0" vertical="center" wrapText="1"/>
    </xf>
    <xf borderId="26" fillId="0" fontId="7" numFmtId="39" xfId="0" applyAlignment="1" applyBorder="1" applyFont="1" applyNumberFormat="1">
      <alignment shrinkToFit="0" vertical="center" wrapText="1"/>
    </xf>
    <xf borderId="50" fillId="0" fontId="1" numFmtId="39" xfId="0" applyAlignment="1" applyBorder="1" applyFont="1" applyNumberFormat="1">
      <alignment shrinkToFit="0" vertical="center" wrapText="1"/>
    </xf>
    <xf borderId="15" fillId="0" fontId="1" numFmtId="39" xfId="0" applyAlignment="1" applyBorder="1" applyFont="1" applyNumberFormat="1">
      <alignment shrinkToFit="0" vertical="center" wrapText="1"/>
    </xf>
    <xf borderId="4" fillId="0" fontId="1" numFmtId="0" xfId="0" applyBorder="1" applyFont="1"/>
    <xf borderId="30" fillId="0" fontId="1" numFmtId="0" xfId="0" applyAlignment="1" applyBorder="1" applyFont="1">
      <alignment shrinkToFit="0" vertical="center" wrapText="1"/>
    </xf>
    <xf borderId="51" fillId="0" fontId="1" numFmtId="0" xfId="0" applyAlignment="1" applyBorder="1" applyFont="1">
      <alignment horizontal="center" shrinkToFit="0" vertical="center" wrapText="1"/>
    </xf>
    <xf borderId="43" fillId="0" fontId="1" numFmtId="0" xfId="0" applyAlignment="1" applyBorder="1" applyFont="1">
      <alignment horizontal="center" shrinkToFit="0" vertical="center" wrapText="1"/>
    </xf>
    <xf borderId="29" fillId="0" fontId="3" numFmtId="39" xfId="0" applyAlignment="1" applyBorder="1" applyFont="1" applyNumberFormat="1">
      <alignment horizontal="left" shrinkToFit="0" vertical="center" wrapText="1"/>
    </xf>
    <xf borderId="34" fillId="0" fontId="1" numFmtId="0" xfId="0" applyBorder="1" applyFont="1"/>
    <xf borderId="43" fillId="0" fontId="3" numFmtId="0" xfId="0" applyAlignment="1" applyBorder="1" applyFont="1">
      <alignment horizontal="right" shrinkToFit="0" vertical="center" wrapText="1"/>
    </xf>
    <xf borderId="24" fillId="0" fontId="3" numFmtId="39" xfId="0" applyAlignment="1" applyBorder="1" applyFont="1" applyNumberFormat="1">
      <alignment shrinkToFit="0" vertical="center" wrapText="1"/>
    </xf>
    <xf borderId="51" fillId="0" fontId="3" numFmtId="0" xfId="0" applyAlignment="1" applyBorder="1" applyFont="1">
      <alignment horizontal="right" shrinkToFit="0" vertical="center" wrapText="1"/>
    </xf>
    <xf borderId="16" fillId="0" fontId="3" numFmtId="39" xfId="0" applyAlignment="1" applyBorder="1" applyFont="1" applyNumberFormat="1">
      <alignment shrinkToFit="0" vertical="center" wrapText="1"/>
    </xf>
    <xf borderId="17" fillId="0" fontId="3" numFmtId="0" xfId="0" applyAlignment="1" applyBorder="1" applyFont="1">
      <alignment horizontal="right" shrinkToFit="0" vertical="center" wrapText="1"/>
    </xf>
    <xf borderId="18" fillId="0" fontId="3" numFmtId="0" xfId="0" applyAlignment="1" applyBorder="1" applyFont="1">
      <alignment horizontal="right" shrinkToFit="0" vertical="center" wrapText="1"/>
    </xf>
    <xf borderId="19" fillId="0" fontId="3" numFmtId="39" xfId="0" applyAlignment="1" applyBorder="1" applyFont="1" applyNumberFormat="1">
      <alignment shrinkToFit="0" vertical="center" wrapText="1"/>
    </xf>
    <xf borderId="27" fillId="0" fontId="1" numFmtId="0" xfId="0" applyBorder="1" applyFont="1"/>
    <xf borderId="52" fillId="0" fontId="3" numFmtId="0" xfId="0" applyAlignment="1" applyBorder="1" applyFont="1">
      <alignment horizontal="right" shrinkToFit="0" vertical="center" wrapText="1"/>
    </xf>
    <xf borderId="53" fillId="0" fontId="4" numFmtId="0" xfId="0" applyBorder="1" applyFont="1"/>
    <xf borderId="54" fillId="0" fontId="4" numFmtId="0" xfId="0" applyBorder="1" applyFont="1"/>
    <xf borderId="55" fillId="0" fontId="3" numFmtId="39" xfId="0" applyAlignment="1" applyBorder="1" applyFont="1" applyNumberFormat="1">
      <alignment shrinkToFit="0" vertical="center" wrapText="1"/>
    </xf>
    <xf borderId="56" fillId="0" fontId="1" numFmtId="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4.43" defaultRowHeight="15.0"/>
  <cols>
    <col customWidth="1" hidden="1" min="1" max="1" width="9.14"/>
    <col customWidth="1" min="2" max="2" width="6.86"/>
    <col customWidth="1" min="3" max="3" width="48.71"/>
    <col customWidth="1" min="4" max="4" width="4.86"/>
    <col customWidth="1" min="5" max="5" width="8.14"/>
    <col customWidth="1" min="6" max="6" width="10.43"/>
    <col customWidth="1" min="7" max="7" width="7.29"/>
    <col customWidth="1" min="8" max="8" width="13.71"/>
    <col customWidth="1" min="9" max="11" width="4.71"/>
    <col customWidth="1" min="12" max="12" width="6.29"/>
    <col customWidth="1" min="13" max="13" width="20.0"/>
    <col customWidth="1" min="14" max="26" width="9.14"/>
  </cols>
  <sheetData>
    <row r="1" ht="11.25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1.25" customHeight="1">
      <c r="A2" s="1"/>
      <c r="B2" s="1"/>
      <c r="C2" s="3" t="s">
        <v>0</v>
      </c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4" t="s">
        <v>1</v>
      </c>
      <c r="C3" s="5" t="s">
        <v>2</v>
      </c>
      <c r="D3" s="6"/>
      <c r="E3" s="6"/>
      <c r="F3" s="6"/>
      <c r="G3" s="6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8" t="s">
        <v>3</v>
      </c>
      <c r="C4" s="9" t="s">
        <v>4</v>
      </c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8" t="s">
        <v>5</v>
      </c>
      <c r="C5" s="11" t="s">
        <v>6</v>
      </c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1"/>
      <c r="B6" s="12"/>
      <c r="C6" s="13"/>
      <c r="D6" s="13"/>
      <c r="E6" s="13"/>
      <c r="F6" s="13"/>
      <c r="G6" s="13"/>
      <c r="H6" s="1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1"/>
      <c r="B7" s="15" t="s">
        <v>7</v>
      </c>
      <c r="C7" s="16" t="s">
        <v>8</v>
      </c>
      <c r="D7" s="16" t="s">
        <v>9</v>
      </c>
      <c r="E7" s="16" t="s">
        <v>10</v>
      </c>
      <c r="F7" s="17" t="s">
        <v>11</v>
      </c>
      <c r="G7" s="18"/>
      <c r="H7" s="19" t="s">
        <v>12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"/>
      <c r="B8" s="20"/>
      <c r="C8" s="21"/>
      <c r="D8" s="21"/>
      <c r="E8" s="21"/>
      <c r="F8" s="22" t="s">
        <v>13</v>
      </c>
      <c r="G8" s="23" t="s">
        <v>14</v>
      </c>
      <c r="H8" s="19" t="s">
        <v>14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"/>
      <c r="B9" s="24">
        <v>1.0</v>
      </c>
      <c r="C9" s="25" t="s">
        <v>15</v>
      </c>
      <c r="D9" s="26"/>
      <c r="E9" s="27"/>
      <c r="F9" s="27"/>
      <c r="G9" s="28"/>
      <c r="H9" s="2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"/>
      <c r="B10" s="15" t="s">
        <v>16</v>
      </c>
      <c r="C10" s="30" t="s">
        <v>17</v>
      </c>
      <c r="D10" s="31"/>
      <c r="E10" s="32"/>
      <c r="F10" s="32"/>
      <c r="G10" s="32"/>
      <c r="H10" s="3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/>
      <c r="B11" s="34">
        <v>1.1</v>
      </c>
      <c r="C11" s="35" t="s">
        <v>18</v>
      </c>
      <c r="D11" s="36" t="s">
        <v>19</v>
      </c>
      <c r="E11" s="37">
        <v>99.2</v>
      </c>
      <c r="F11" s="38"/>
      <c r="G11" s="39"/>
      <c r="H11" s="40">
        <f t="shared" ref="H11:H12" si="1">G11/75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41">
        <v>1.2</v>
      </c>
      <c r="C12" s="42" t="s">
        <v>20</v>
      </c>
      <c r="D12" s="36" t="s">
        <v>21</v>
      </c>
      <c r="E12" s="37">
        <v>197.03</v>
      </c>
      <c r="F12" s="38"/>
      <c r="G12" s="39"/>
      <c r="H12" s="40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43"/>
      <c r="C13" s="44" t="s">
        <v>22</v>
      </c>
      <c r="D13" s="45"/>
      <c r="E13" s="45"/>
      <c r="F13" s="46"/>
      <c r="G13" s="47">
        <f>SUM(G11:G12)</f>
        <v>0</v>
      </c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24">
        <v>2.0</v>
      </c>
      <c r="C14" s="25" t="s">
        <v>23</v>
      </c>
      <c r="D14" s="26"/>
      <c r="E14" s="49"/>
      <c r="F14" s="50"/>
      <c r="G14" s="51"/>
      <c r="H14" s="5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53" t="s">
        <v>16</v>
      </c>
      <c r="C15" s="54" t="s">
        <v>24</v>
      </c>
      <c r="D15" s="55"/>
      <c r="E15" s="56"/>
      <c r="F15" s="57"/>
      <c r="G15" s="58"/>
      <c r="H15" s="5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60"/>
      <c r="C16" s="54" t="s">
        <v>25</v>
      </c>
      <c r="D16" s="61"/>
      <c r="E16" s="62"/>
      <c r="F16" s="63"/>
      <c r="G16" s="64"/>
      <c r="H16" s="4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65"/>
      <c r="C17" s="66" t="s">
        <v>26</v>
      </c>
      <c r="D17" s="67"/>
      <c r="E17" s="62"/>
      <c r="F17" s="68"/>
      <c r="G17" s="69"/>
      <c r="H17" s="4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41">
        <v>2.1</v>
      </c>
      <c r="C18" s="70" t="s">
        <v>27</v>
      </c>
      <c r="D18" s="71" t="s">
        <v>28</v>
      </c>
      <c r="E18" s="37">
        <v>39.68</v>
      </c>
      <c r="F18" s="38"/>
      <c r="G18" s="72"/>
      <c r="H18" s="40">
        <f t="shared" ref="H18:H21" si="2">G18/75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73">
        <v>2.2</v>
      </c>
      <c r="C19" s="74" t="s">
        <v>29</v>
      </c>
      <c r="D19" s="75" t="s">
        <v>21</v>
      </c>
      <c r="E19" s="76">
        <f>E26*0.6+12*0.6*0.8</f>
        <v>37.32</v>
      </c>
      <c r="F19" s="77"/>
      <c r="G19" s="78"/>
      <c r="H19" s="79">
        <f t="shared" si="2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73">
        <v>2.3</v>
      </c>
      <c r="C20" s="80" t="s">
        <v>30</v>
      </c>
      <c r="D20" s="71" t="s">
        <v>28</v>
      </c>
      <c r="E20" s="76">
        <f>E26*0.2*0.8+0.2*0.8*1*12</f>
        <v>10.336</v>
      </c>
      <c r="F20" s="77"/>
      <c r="G20" s="78"/>
      <c r="H20" s="79">
        <f t="shared" si="2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41">
        <v>2.4</v>
      </c>
      <c r="C21" s="81" t="s">
        <v>31</v>
      </c>
      <c r="D21" s="67" t="s">
        <v>28</v>
      </c>
      <c r="E21" s="76">
        <f>0.15*(15.14*11.2)</f>
        <v>25.4352</v>
      </c>
      <c r="F21" s="77"/>
      <c r="G21" s="78"/>
      <c r="H21" s="79">
        <f t="shared" si="2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43"/>
      <c r="C22" s="44" t="s">
        <v>22</v>
      </c>
      <c r="D22" s="45"/>
      <c r="E22" s="45"/>
      <c r="F22" s="46"/>
      <c r="G22" s="47">
        <f>SUM(G18:G21)</f>
        <v>0</v>
      </c>
      <c r="H22" s="8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24">
        <v>3.0</v>
      </c>
      <c r="C23" s="25" t="s">
        <v>32</v>
      </c>
      <c r="D23" s="26"/>
      <c r="E23" s="49"/>
      <c r="F23" s="50"/>
      <c r="G23" s="83"/>
      <c r="H23" s="8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85"/>
      <c r="C24" s="86" t="s">
        <v>33</v>
      </c>
      <c r="D24" s="31"/>
      <c r="E24" s="87"/>
      <c r="F24" s="88"/>
      <c r="G24" s="89"/>
      <c r="H24" s="9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91"/>
      <c r="C25" s="54" t="s">
        <v>34</v>
      </c>
      <c r="D25" s="75"/>
      <c r="E25" s="76"/>
      <c r="F25" s="92"/>
      <c r="G25" s="93"/>
      <c r="H25" s="9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95">
        <v>3.1</v>
      </c>
      <c r="C26" s="96" t="s">
        <v>35</v>
      </c>
      <c r="D26" s="97" t="s">
        <v>19</v>
      </c>
      <c r="E26" s="98">
        <v>52.6</v>
      </c>
      <c r="F26" s="99" t="s">
        <v>36</v>
      </c>
      <c r="G26" s="45"/>
      <c r="H26" s="10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34" t="s">
        <v>37</v>
      </c>
      <c r="C27" s="101" t="s">
        <v>38</v>
      </c>
      <c r="D27" s="102" t="s">
        <v>28</v>
      </c>
      <c r="E27" s="76">
        <f>E26*0.6*0.05</f>
        <v>1.578</v>
      </c>
      <c r="F27" s="77"/>
      <c r="G27" s="103">
        <f>+F27*E27</f>
        <v>0</v>
      </c>
      <c r="H27" s="79">
        <f>G27/75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41"/>
      <c r="C28" s="35"/>
      <c r="D28" s="75"/>
      <c r="E28" s="37"/>
      <c r="F28" s="77"/>
      <c r="G28" s="104"/>
      <c r="H28" s="9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41">
        <v>3.2</v>
      </c>
      <c r="C29" s="105" t="s">
        <v>39</v>
      </c>
      <c r="D29" s="36"/>
      <c r="E29" s="37"/>
      <c r="F29" s="77"/>
      <c r="G29" s="104"/>
      <c r="H29" s="9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06" t="s">
        <v>40</v>
      </c>
      <c r="C30" s="107" t="s">
        <v>41</v>
      </c>
      <c r="D30" s="108" t="str">
        <f>D27</f>
        <v>m³</v>
      </c>
      <c r="E30" s="109">
        <f>0.6*0.8*0.2*12</f>
        <v>1.152</v>
      </c>
      <c r="F30" s="110"/>
      <c r="G30" s="111">
        <f>+F30*E30</f>
        <v>0</v>
      </c>
      <c r="H30" s="112">
        <f>G30/75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41" t="s">
        <v>42</v>
      </c>
      <c r="C31" s="35" t="s">
        <v>43</v>
      </c>
      <c r="D31" s="36" t="s">
        <v>21</v>
      </c>
      <c r="E31" s="98">
        <f>0.6*0.8*8</f>
        <v>3.84</v>
      </c>
      <c r="F31" s="99" t="s">
        <v>44</v>
      </c>
      <c r="G31" s="45"/>
      <c r="H31" s="10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41"/>
      <c r="C32" s="35" t="s">
        <v>45</v>
      </c>
      <c r="D32" s="36" t="s">
        <v>46</v>
      </c>
      <c r="E32" s="37">
        <f>E31*14*0.888</f>
        <v>47.73888</v>
      </c>
      <c r="F32" s="77"/>
      <c r="G32" s="104">
        <f t="shared" ref="G32:G33" si="3">+F32*E32</f>
        <v>0</v>
      </c>
      <c r="H32" s="79">
        <f t="shared" ref="H32:H34" si="4">G32/75</f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34" t="s">
        <v>47</v>
      </c>
      <c r="C33" s="35" t="s">
        <v>48</v>
      </c>
      <c r="D33" s="71" t="s">
        <v>28</v>
      </c>
      <c r="E33" s="37">
        <f>0.4*0.8*E26+0.2*0.2*E26</f>
        <v>18.936</v>
      </c>
      <c r="F33" s="77"/>
      <c r="G33" s="103">
        <f t="shared" si="3"/>
        <v>0</v>
      </c>
      <c r="H33" s="79">
        <f t="shared" si="4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41" t="s">
        <v>49</v>
      </c>
      <c r="C34" s="35" t="s">
        <v>50</v>
      </c>
      <c r="D34" s="71" t="s">
        <v>28</v>
      </c>
      <c r="E34" s="37">
        <f>0.6*0.6*0.35*12</f>
        <v>1.512</v>
      </c>
      <c r="F34" s="77"/>
      <c r="G34" s="103">
        <f>F34*E34</f>
        <v>0</v>
      </c>
      <c r="H34" s="79">
        <f t="shared" si="4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41"/>
      <c r="C35" s="35"/>
      <c r="D35" s="67"/>
      <c r="E35" s="37"/>
      <c r="F35" s="77"/>
      <c r="G35" s="103"/>
      <c r="H35" s="7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41">
        <v>3.3</v>
      </c>
      <c r="C36" s="105" t="s">
        <v>51</v>
      </c>
      <c r="D36" s="75"/>
      <c r="E36" s="37"/>
      <c r="F36" s="77"/>
      <c r="G36" s="104"/>
      <c r="H36" s="9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06" t="s">
        <v>52</v>
      </c>
      <c r="C37" s="107" t="s">
        <v>53</v>
      </c>
      <c r="D37" s="71" t="s">
        <v>28</v>
      </c>
      <c r="E37" s="37">
        <f>0.2*0.4*1.3*12</f>
        <v>1.248</v>
      </c>
      <c r="F37" s="77"/>
      <c r="G37" s="103">
        <f>+F37*E37</f>
        <v>0</v>
      </c>
      <c r="H37" s="79">
        <f>G37/75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06" t="s">
        <v>54</v>
      </c>
      <c r="C38" s="107" t="s">
        <v>55</v>
      </c>
      <c r="D38" s="75"/>
      <c r="E38" s="37"/>
      <c r="F38" s="77"/>
      <c r="G38" s="104"/>
      <c r="H38" s="9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41"/>
      <c r="C39" s="35" t="s">
        <v>45</v>
      </c>
      <c r="D39" s="36" t="s">
        <v>46</v>
      </c>
      <c r="E39" s="37">
        <v>170.0</v>
      </c>
      <c r="F39" s="77"/>
      <c r="G39" s="104">
        <f>+F39*E39</f>
        <v>0</v>
      </c>
      <c r="H39" s="79">
        <f t="shared" ref="H39:H40" si="5">G39/75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41"/>
      <c r="C40" s="35" t="s">
        <v>56</v>
      </c>
      <c r="D40" s="36" t="s">
        <v>46</v>
      </c>
      <c r="E40" s="37">
        <v>90.0</v>
      </c>
      <c r="F40" s="77"/>
      <c r="G40" s="104">
        <f>F40*E40</f>
        <v>0</v>
      </c>
      <c r="H40" s="79">
        <f t="shared" si="5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41"/>
      <c r="C41" s="35"/>
      <c r="D41" s="36"/>
      <c r="E41" s="37"/>
      <c r="F41" s="77"/>
      <c r="G41" s="104"/>
      <c r="H41" s="7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41">
        <v>3.4</v>
      </c>
      <c r="C42" s="105" t="s">
        <v>57</v>
      </c>
      <c r="D42" s="36"/>
      <c r="E42" s="37"/>
      <c r="F42" s="77"/>
      <c r="G42" s="104"/>
      <c r="H42" s="79">
        <f t="shared" ref="H42:H43" si="6">G42/75</f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41" t="s">
        <v>58</v>
      </c>
      <c r="C43" s="35" t="s">
        <v>59</v>
      </c>
      <c r="D43" s="71" t="s">
        <v>28</v>
      </c>
      <c r="E43" s="37">
        <f>0.4*0.2*99.2</f>
        <v>7.936</v>
      </c>
      <c r="F43" s="77"/>
      <c r="G43" s="103">
        <f>+F43*E43</f>
        <v>0</v>
      </c>
      <c r="H43" s="79">
        <f t="shared" si="6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41" t="s">
        <v>60</v>
      </c>
      <c r="C44" s="35" t="s">
        <v>61</v>
      </c>
      <c r="D44" s="67"/>
      <c r="E44" s="37"/>
      <c r="F44" s="77"/>
      <c r="G44" s="103"/>
      <c r="H44" s="7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41"/>
      <c r="C45" s="35" t="s">
        <v>62</v>
      </c>
      <c r="D45" s="36" t="s">
        <v>46</v>
      </c>
      <c r="E45" s="37">
        <f>4*E26*0.617</f>
        <v>129.8168</v>
      </c>
      <c r="F45" s="77"/>
      <c r="G45" s="104">
        <f t="shared" ref="G45:G46" si="7">+F45*E45</f>
        <v>0</v>
      </c>
      <c r="H45" s="79">
        <f t="shared" ref="H45:H46" si="8">G45/75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41"/>
      <c r="C46" s="35" t="s">
        <v>56</v>
      </c>
      <c r="D46" s="36" t="s">
        <v>46</v>
      </c>
      <c r="E46" s="37">
        <v>93.45</v>
      </c>
      <c r="F46" s="77"/>
      <c r="G46" s="104">
        <f t="shared" si="7"/>
        <v>0</v>
      </c>
      <c r="H46" s="79">
        <f t="shared" si="8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41"/>
      <c r="C47" s="35"/>
      <c r="D47" s="36"/>
      <c r="E47" s="37"/>
      <c r="F47" s="77"/>
      <c r="G47" s="104"/>
      <c r="H47" s="9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13">
        <v>3.5</v>
      </c>
      <c r="C48" s="114" t="s">
        <v>63</v>
      </c>
      <c r="D48" s="36"/>
      <c r="E48" s="37"/>
      <c r="F48" s="77"/>
      <c r="G48" s="104"/>
      <c r="H48" s="9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4.0" customHeight="1">
      <c r="A49" s="1"/>
      <c r="B49" s="113" t="s">
        <v>64</v>
      </c>
      <c r="C49" s="114" t="s">
        <v>65</v>
      </c>
      <c r="D49" s="36" t="s">
        <v>21</v>
      </c>
      <c r="E49" s="115">
        <f>12.2*16.15</f>
        <v>197.03</v>
      </c>
      <c r="F49" s="99" t="s">
        <v>44</v>
      </c>
      <c r="G49" s="45"/>
      <c r="H49" s="10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16" t="s">
        <v>66</v>
      </c>
      <c r="C50" s="117" t="s">
        <v>67</v>
      </c>
      <c r="D50" s="61" t="s">
        <v>28</v>
      </c>
      <c r="E50" s="118">
        <v>19.7</v>
      </c>
      <c r="F50" s="77"/>
      <c r="G50" s="103">
        <f t="shared" ref="G50:G51" si="9">+F50*E50</f>
        <v>0</v>
      </c>
      <c r="H50" s="79">
        <f t="shared" ref="H50:H51" si="10">G50/75</f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16" t="s">
        <v>68</v>
      </c>
      <c r="C51" s="119" t="s">
        <v>69</v>
      </c>
      <c r="D51" s="61" t="s">
        <v>28</v>
      </c>
      <c r="E51" s="118">
        <v>19.7</v>
      </c>
      <c r="F51" s="77"/>
      <c r="G51" s="103">
        <f t="shared" si="9"/>
        <v>0</v>
      </c>
      <c r="H51" s="79">
        <f t="shared" si="10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16" t="s">
        <v>70</v>
      </c>
      <c r="C52" s="107" t="s">
        <v>71</v>
      </c>
      <c r="D52" s="120"/>
      <c r="E52" s="121"/>
      <c r="F52" s="77"/>
      <c r="G52" s="103"/>
      <c r="H52" s="9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22"/>
      <c r="C53" s="123" t="s">
        <v>72</v>
      </c>
      <c r="D53" s="124" t="s">
        <v>46</v>
      </c>
      <c r="E53" s="121">
        <f>E49*10*0.222</f>
        <v>437.4066</v>
      </c>
      <c r="F53" s="77"/>
      <c r="G53" s="103">
        <f>+F53*E53</f>
        <v>0</v>
      </c>
      <c r="H53" s="79">
        <f>G53/75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25"/>
      <c r="C54" s="126"/>
      <c r="D54" s="127"/>
      <c r="E54" s="128"/>
      <c r="F54" s="77"/>
      <c r="G54" s="103"/>
      <c r="H54" s="9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41">
        <v>3.6</v>
      </c>
      <c r="C55" s="105" t="s">
        <v>73</v>
      </c>
      <c r="D55" s="36"/>
      <c r="E55" s="37"/>
      <c r="F55" s="77"/>
      <c r="G55" s="103"/>
      <c r="H55" s="9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41">
        <v>3.61</v>
      </c>
      <c r="C56" s="35" t="s">
        <v>74</v>
      </c>
      <c r="D56" s="36" t="s">
        <v>19</v>
      </c>
      <c r="E56" s="37">
        <f>(5.46+6.78+4.44)*4</f>
        <v>66.72</v>
      </c>
      <c r="F56" s="77"/>
      <c r="G56" s="129">
        <f t="shared" ref="G56:G57" si="11">+F56*E56</f>
        <v>0</v>
      </c>
      <c r="H56" s="90">
        <f>G56/75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41"/>
      <c r="C57" s="35"/>
      <c r="D57" s="36"/>
      <c r="E57" s="37"/>
      <c r="F57" s="77"/>
      <c r="G57" s="104">
        <f t="shared" si="11"/>
        <v>0</v>
      </c>
      <c r="H57" s="7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13">
        <v>3.7</v>
      </c>
      <c r="C58" s="114" t="s">
        <v>75</v>
      </c>
      <c r="D58" s="36" t="s">
        <v>21</v>
      </c>
      <c r="E58" s="115">
        <f>3.3*1.8</f>
        <v>5.94</v>
      </c>
      <c r="F58" s="99" t="s">
        <v>44</v>
      </c>
      <c r="G58" s="45"/>
      <c r="H58" s="10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30" t="s">
        <v>76</v>
      </c>
      <c r="C59" s="131" t="s">
        <v>77</v>
      </c>
      <c r="D59" s="67" t="s">
        <v>78</v>
      </c>
      <c r="E59" s="118">
        <f>0.66*1.8</f>
        <v>1.188</v>
      </c>
      <c r="F59" s="77"/>
      <c r="G59" s="103">
        <f>+F59*E59</f>
        <v>0</v>
      </c>
      <c r="H59" s="90">
        <f>G59/75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30" t="s">
        <v>79</v>
      </c>
      <c r="C60" s="35" t="s">
        <v>80</v>
      </c>
      <c r="D60" s="124"/>
      <c r="E60" s="121"/>
      <c r="F60" s="77"/>
      <c r="G60" s="103"/>
      <c r="H60" s="9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22"/>
      <c r="C61" s="35" t="s">
        <v>81</v>
      </c>
      <c r="D61" s="36" t="s">
        <v>46</v>
      </c>
      <c r="E61" s="37">
        <f>14*E58*0.222</f>
        <v>18.46152</v>
      </c>
      <c r="F61" s="77" t="str">
        <f>F53</f>
        <v/>
      </c>
      <c r="G61" s="103">
        <f>+F61*E61</f>
        <v>0</v>
      </c>
      <c r="H61" s="90">
        <f>G61/75</f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91"/>
      <c r="C62" s="132" t="s">
        <v>82</v>
      </c>
      <c r="D62" s="133"/>
      <c r="E62" s="133"/>
      <c r="F62" s="134"/>
      <c r="G62" s="135">
        <f>G61+G59+G56+G53+G51+G50+G46+G45+G43+G39+G37+G33+G32+G30+G27</f>
        <v>0</v>
      </c>
      <c r="H62" s="13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24">
        <v>4.0</v>
      </c>
      <c r="C63" s="25" t="s">
        <v>83</v>
      </c>
      <c r="D63" s="26"/>
      <c r="E63" s="49"/>
      <c r="F63" s="50"/>
      <c r="G63" s="51"/>
      <c r="H63" s="5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41"/>
      <c r="C64" s="30" t="s">
        <v>84</v>
      </c>
      <c r="D64" s="36"/>
      <c r="E64" s="37"/>
      <c r="F64" s="38"/>
      <c r="G64" s="137"/>
      <c r="H64" s="9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41"/>
      <c r="C65" s="138" t="s">
        <v>85</v>
      </c>
      <c r="D65" s="75"/>
      <c r="E65" s="37"/>
      <c r="F65" s="38"/>
      <c r="G65" s="137"/>
      <c r="H65" s="9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34">
        <v>4.1</v>
      </c>
      <c r="C66" s="74" t="s">
        <v>86</v>
      </c>
      <c r="D66" s="36" t="s">
        <v>21</v>
      </c>
      <c r="E66" s="76">
        <f>12.2*0.6+16*0.6</f>
        <v>16.92</v>
      </c>
      <c r="F66" s="77"/>
      <c r="G66" s="103">
        <f t="shared" ref="G66:G68" si="12">+F66*E66</f>
        <v>0</v>
      </c>
      <c r="H66" s="79">
        <f t="shared" ref="H66:H68" si="13">G66/75</f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34">
        <v>4.2</v>
      </c>
      <c r="C67" s="74" t="s">
        <v>87</v>
      </c>
      <c r="D67" s="36" t="s">
        <v>21</v>
      </c>
      <c r="E67" s="76">
        <f>12.2*2.1</f>
        <v>25.62</v>
      </c>
      <c r="F67" s="77"/>
      <c r="G67" s="103">
        <f t="shared" si="12"/>
        <v>0</v>
      </c>
      <c r="H67" s="79">
        <f t="shared" si="13"/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39">
        <v>4.3</v>
      </c>
      <c r="C68" s="101" t="s">
        <v>88</v>
      </c>
      <c r="D68" s="140" t="s">
        <v>28</v>
      </c>
      <c r="E68" s="76">
        <f>(E67+E66)*0.01</f>
        <v>0.4254</v>
      </c>
      <c r="F68" s="77"/>
      <c r="G68" s="103">
        <f t="shared" si="12"/>
        <v>0</v>
      </c>
      <c r="H68" s="79">
        <f t="shared" si="13"/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43"/>
      <c r="C69" s="44" t="s">
        <v>22</v>
      </c>
      <c r="D69" s="45"/>
      <c r="E69" s="45"/>
      <c r="F69" s="46"/>
      <c r="G69" s="141">
        <f>SUM(G66:G68)</f>
        <v>0</v>
      </c>
      <c r="H69" s="14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24">
        <v>5.0</v>
      </c>
      <c r="C70" s="25" t="s">
        <v>89</v>
      </c>
      <c r="D70" s="26"/>
      <c r="E70" s="49"/>
      <c r="F70" s="143"/>
      <c r="G70" s="83"/>
      <c r="H70" s="5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44" t="s">
        <v>16</v>
      </c>
      <c r="C71" s="145"/>
      <c r="D71" s="146"/>
      <c r="E71" s="147"/>
      <c r="F71" s="148"/>
      <c r="G71" s="148"/>
      <c r="H71" s="9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65"/>
      <c r="C72" s="54" t="s">
        <v>90</v>
      </c>
      <c r="D72" s="67"/>
      <c r="E72" s="149"/>
      <c r="F72" s="64"/>
      <c r="G72" s="64"/>
      <c r="H72" s="7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65"/>
      <c r="C73" s="150" t="s">
        <v>91</v>
      </c>
      <c r="D73" s="61"/>
      <c r="E73" s="151"/>
      <c r="F73" s="64"/>
      <c r="G73" s="64"/>
      <c r="H73" s="7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52"/>
      <c r="C74" s="153" t="s">
        <v>92</v>
      </c>
      <c r="D74" s="67"/>
      <c r="E74" s="154"/>
      <c r="F74" s="155"/>
      <c r="G74" s="155"/>
      <c r="H74" s="15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57">
        <v>5.1</v>
      </c>
      <c r="C75" s="158" t="str">
        <f t="shared" ref="C75:C76" si="14">#REF!</f>
        <v>#REF!</v>
      </c>
      <c r="D75" s="159"/>
      <c r="E75" s="160"/>
      <c r="F75" s="92"/>
      <c r="G75" s="39"/>
      <c r="H75" s="7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34" t="s">
        <v>93</v>
      </c>
      <c r="C76" s="74" t="str">
        <f t="shared" si="14"/>
        <v>#REF!</v>
      </c>
      <c r="D76" s="75" t="s">
        <v>21</v>
      </c>
      <c r="E76" s="76">
        <f>(8+6.39)*15.75</f>
        <v>226.6425</v>
      </c>
      <c r="F76" s="77"/>
      <c r="G76" s="129">
        <f t="shared" ref="G76:G79" si="15">+F76*E76</f>
        <v>0</v>
      </c>
      <c r="H76" s="79">
        <f t="shared" ref="H76:H81" si="16">G76/75</f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06" t="s">
        <v>94</v>
      </c>
      <c r="C77" s="107" t="s">
        <v>95</v>
      </c>
      <c r="D77" s="108" t="s">
        <v>21</v>
      </c>
      <c r="E77" s="109">
        <f>(2*(8+6.38)+16.15)*0.43</f>
        <v>19.3113</v>
      </c>
      <c r="F77" s="161"/>
      <c r="G77" s="162">
        <f t="shared" si="15"/>
        <v>0</v>
      </c>
      <c r="H77" s="112">
        <f t="shared" si="16"/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41" t="s">
        <v>96</v>
      </c>
      <c r="C78" s="35" t="s">
        <v>97</v>
      </c>
      <c r="D78" s="36" t="s">
        <v>21</v>
      </c>
      <c r="E78" s="37">
        <f>16.15*0.43</f>
        <v>6.9445</v>
      </c>
      <c r="F78" s="77"/>
      <c r="G78" s="103">
        <f t="shared" si="15"/>
        <v>0</v>
      </c>
      <c r="H78" s="79">
        <f t="shared" si="16"/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41" t="s">
        <v>98</v>
      </c>
      <c r="C79" s="35" t="s">
        <v>99</v>
      </c>
      <c r="D79" s="36" t="s">
        <v>19</v>
      </c>
      <c r="E79" s="37">
        <f>(8+6.39)*4</f>
        <v>57.56</v>
      </c>
      <c r="F79" s="77" t="str">
        <f>F56</f>
        <v/>
      </c>
      <c r="G79" s="103">
        <f t="shared" si="15"/>
        <v>0</v>
      </c>
      <c r="H79" s="79">
        <f t="shared" si="16"/>
        <v>0</v>
      </c>
      <c r="I79" s="1"/>
      <c r="J79" s="1"/>
      <c r="K79" s="1"/>
      <c r="L79" s="16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41" t="s">
        <v>100</v>
      </c>
      <c r="C80" s="35" t="s">
        <v>101</v>
      </c>
      <c r="D80" s="36" t="s">
        <v>19</v>
      </c>
      <c r="E80" s="37">
        <f>7.2*4</f>
        <v>28.8</v>
      </c>
      <c r="F80" s="77" t="str">
        <f>F79</f>
        <v/>
      </c>
      <c r="G80" s="164">
        <f>F80*E80</f>
        <v>0</v>
      </c>
      <c r="H80" s="79">
        <f t="shared" si="16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41" t="s">
        <v>102</v>
      </c>
      <c r="C81" s="35" t="s">
        <v>103</v>
      </c>
      <c r="D81" s="36" t="s">
        <v>19</v>
      </c>
      <c r="E81" s="37">
        <f>13*15.75</f>
        <v>204.75</v>
      </c>
      <c r="F81" s="165"/>
      <c r="G81" s="166">
        <f>+F81*E81</f>
        <v>0</v>
      </c>
      <c r="H81" s="59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41">
        <v>5.2</v>
      </c>
      <c r="C82" s="105" t="str">
        <f>#REF!</f>
        <v>#REF!</v>
      </c>
      <c r="D82" s="36"/>
      <c r="E82" s="37"/>
      <c r="F82" s="77"/>
      <c r="G82" s="167"/>
      <c r="H82" s="7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41" t="s">
        <v>104</v>
      </c>
      <c r="C83" s="35" t="s">
        <v>105</v>
      </c>
      <c r="D83" s="36" t="s">
        <v>19</v>
      </c>
      <c r="E83" s="37">
        <f>E76/0.05</f>
        <v>4532.85</v>
      </c>
      <c r="F83" s="77"/>
      <c r="G83" s="103">
        <f t="shared" ref="G83:G86" si="17">+F83*E83</f>
        <v>0</v>
      </c>
      <c r="H83" s="79">
        <f t="shared" ref="H83:H86" si="18">G83/75</f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41" t="s">
        <v>106</v>
      </c>
      <c r="C84" s="35" t="s">
        <v>107</v>
      </c>
      <c r="D84" s="36" t="s">
        <v>19</v>
      </c>
      <c r="E84" s="37">
        <f t="shared" ref="E84:E85" si="19">5*16.15</f>
        <v>80.75</v>
      </c>
      <c r="F84" s="77"/>
      <c r="G84" s="103">
        <f t="shared" si="17"/>
        <v>0</v>
      </c>
      <c r="H84" s="79">
        <f t="shared" si="18"/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41" t="s">
        <v>108</v>
      </c>
      <c r="C85" s="107" t="s">
        <v>109</v>
      </c>
      <c r="D85" s="36" t="s">
        <v>19</v>
      </c>
      <c r="E85" s="37">
        <f t="shared" si="19"/>
        <v>80.75</v>
      </c>
      <c r="F85" s="77"/>
      <c r="G85" s="103">
        <f t="shared" si="17"/>
        <v>0</v>
      </c>
      <c r="H85" s="79">
        <f t="shared" si="18"/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41" t="s">
        <v>110</v>
      </c>
      <c r="C86" s="35" t="s">
        <v>111</v>
      </c>
      <c r="D86" s="36" t="s">
        <v>112</v>
      </c>
      <c r="E86" s="37">
        <f>E84*2</f>
        <v>161.5</v>
      </c>
      <c r="F86" s="77"/>
      <c r="G86" s="103">
        <f t="shared" si="17"/>
        <v>0</v>
      </c>
      <c r="H86" s="79">
        <f t="shared" si="18"/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41">
        <v>5.3</v>
      </c>
      <c r="C87" s="105" t="str">
        <f>#REF!</f>
        <v>#REF!</v>
      </c>
      <c r="D87" s="36"/>
      <c r="E87" s="37"/>
      <c r="F87" s="77"/>
      <c r="G87" s="104"/>
      <c r="H87" s="7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41" t="s">
        <v>113</v>
      </c>
      <c r="C88" s="35" t="s">
        <v>114</v>
      </c>
      <c r="D88" s="36" t="s">
        <v>19</v>
      </c>
      <c r="E88" s="37">
        <f>(15+8)*15.75+2*16*5.6+(9+12)*5.6</f>
        <v>659.05</v>
      </c>
      <c r="F88" s="77"/>
      <c r="G88" s="103">
        <f>F88*E88</f>
        <v>0</v>
      </c>
      <c r="H88" s="79">
        <f t="shared" ref="H88:H93" si="20">G88/75</f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41" t="s">
        <v>115</v>
      </c>
      <c r="C89" s="35" t="s">
        <v>116</v>
      </c>
      <c r="D89" s="36" t="s">
        <v>19</v>
      </c>
      <c r="E89" s="37">
        <f>12.12*3*2+12.12*3+12.12*4+12.12*2+12.12*4+12.12*2</f>
        <v>254.52</v>
      </c>
      <c r="F89" s="77"/>
      <c r="G89" s="103">
        <f t="shared" ref="G89:G93" si="21">+F89*E89</f>
        <v>0</v>
      </c>
      <c r="H89" s="79">
        <f t="shared" si="20"/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41" t="s">
        <v>117</v>
      </c>
      <c r="C90" s="35" t="s">
        <v>118</v>
      </c>
      <c r="D90" s="36" t="s">
        <v>46</v>
      </c>
      <c r="E90" s="37">
        <f>3.96*3*2+3.96*3+3.96*4+3.96*2+3.96*4+3.96*2</f>
        <v>83.16</v>
      </c>
      <c r="F90" s="77"/>
      <c r="G90" s="103">
        <f t="shared" si="21"/>
        <v>0</v>
      </c>
      <c r="H90" s="79">
        <f t="shared" si="20"/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41" t="s">
        <v>119</v>
      </c>
      <c r="C91" s="35" t="s">
        <v>120</v>
      </c>
      <c r="D91" s="36" t="s">
        <v>19</v>
      </c>
      <c r="E91" s="37">
        <f>9.4*3*2+9.44*3+9.44*4+9.44*2+9.44*4+9.44*2</f>
        <v>198</v>
      </c>
      <c r="F91" s="77"/>
      <c r="G91" s="103">
        <f t="shared" si="21"/>
        <v>0</v>
      </c>
      <c r="H91" s="79">
        <f t="shared" si="20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06" t="s">
        <v>121</v>
      </c>
      <c r="C92" s="107" t="s">
        <v>122</v>
      </c>
      <c r="D92" s="36" t="s">
        <v>112</v>
      </c>
      <c r="E92" s="37">
        <f>16*E88/67.2</f>
        <v>156.9166667</v>
      </c>
      <c r="F92" s="77"/>
      <c r="G92" s="103">
        <f t="shared" si="21"/>
        <v>0</v>
      </c>
      <c r="H92" s="79">
        <f t="shared" si="20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41" t="s">
        <v>123</v>
      </c>
      <c r="C93" s="35" t="s">
        <v>124</v>
      </c>
      <c r="D93" s="36" t="s">
        <v>125</v>
      </c>
      <c r="E93" s="37">
        <v>1.0</v>
      </c>
      <c r="F93" s="77"/>
      <c r="G93" s="103">
        <f t="shared" si="21"/>
        <v>0</v>
      </c>
      <c r="H93" s="79">
        <f t="shared" si="20"/>
        <v>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43"/>
      <c r="C94" s="132" t="s">
        <v>22</v>
      </c>
      <c r="D94" s="133"/>
      <c r="E94" s="133"/>
      <c r="F94" s="134"/>
      <c r="G94" s="47">
        <f>SUM(G76:G93)</f>
        <v>0</v>
      </c>
      <c r="H94" s="9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24">
        <v>6.0</v>
      </c>
      <c r="C95" s="25" t="s">
        <v>126</v>
      </c>
      <c r="D95" s="26"/>
      <c r="E95" s="49"/>
      <c r="F95" s="50"/>
      <c r="G95" s="51"/>
      <c r="H95" s="5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68" t="s">
        <v>127</v>
      </c>
      <c r="C96" s="169" t="s">
        <v>128</v>
      </c>
      <c r="D96" s="159"/>
      <c r="E96" s="160"/>
      <c r="F96" s="92"/>
      <c r="G96" s="170"/>
      <c r="H96" s="17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43"/>
      <c r="C97" s="169" t="s">
        <v>129</v>
      </c>
      <c r="D97" s="75"/>
      <c r="E97" s="76"/>
      <c r="F97" s="172"/>
      <c r="G97" s="72"/>
      <c r="H97" s="7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5"/>
      <c r="C98" s="96" t="s">
        <v>130</v>
      </c>
      <c r="D98" s="75"/>
      <c r="E98" s="37"/>
      <c r="F98" s="77"/>
      <c r="G98" s="170"/>
      <c r="H98" s="7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34">
        <v>6.1</v>
      </c>
      <c r="C99" s="74" t="s">
        <v>131</v>
      </c>
      <c r="D99" s="36" t="s">
        <v>21</v>
      </c>
      <c r="E99" s="37">
        <f>E49</f>
        <v>197.03</v>
      </c>
      <c r="F99" s="38"/>
      <c r="G99" s="103">
        <f t="shared" ref="G99:G100" si="22">F99*E99</f>
        <v>0</v>
      </c>
      <c r="H99" s="79">
        <f t="shared" ref="H99:H100" si="23">G99/75</f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41">
        <v>6.2</v>
      </c>
      <c r="C100" s="35" t="s">
        <v>132</v>
      </c>
      <c r="D100" s="36" t="s">
        <v>21</v>
      </c>
      <c r="E100" s="160">
        <f>E99</f>
        <v>197.03</v>
      </c>
      <c r="F100" s="77"/>
      <c r="G100" s="173">
        <f t="shared" si="22"/>
        <v>0</v>
      </c>
      <c r="H100" s="79">
        <f t="shared" si="23"/>
        <v>0</v>
      </c>
      <c r="I100" s="1"/>
      <c r="J100" s="1"/>
      <c r="K100" s="1"/>
      <c r="L100" s="1"/>
      <c r="M100" s="17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5"/>
      <c r="C101" s="158" t="s">
        <v>133</v>
      </c>
      <c r="D101" s="36" t="s">
        <v>21</v>
      </c>
      <c r="E101" s="76"/>
      <c r="F101" s="92"/>
      <c r="G101" s="72"/>
      <c r="H101" s="7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34">
        <v>6.3</v>
      </c>
      <c r="C102" s="74" t="s">
        <v>134</v>
      </c>
      <c r="D102" s="36" t="s">
        <v>21</v>
      </c>
      <c r="E102" s="76">
        <f>2*3.14*0.025*E88+2*3.14*0.025*(E83/2)</f>
        <v>459.299575</v>
      </c>
      <c r="F102" s="77"/>
      <c r="G102" s="103">
        <f t="shared" ref="G102:G103" si="24">F102*E102</f>
        <v>0</v>
      </c>
      <c r="H102" s="79">
        <f t="shared" ref="H102:H103" si="25">G102/75</f>
        <v>0</v>
      </c>
      <c r="I102" s="1"/>
      <c r="J102" s="1"/>
      <c r="K102" s="1"/>
      <c r="L102" s="1"/>
      <c r="M102" s="17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34">
        <v>6.4</v>
      </c>
      <c r="C103" s="74" t="s">
        <v>135</v>
      </c>
      <c r="D103" s="36" t="s">
        <v>21</v>
      </c>
      <c r="E103" s="175">
        <v>4.5</v>
      </c>
      <c r="F103" s="176"/>
      <c r="G103" s="164">
        <f t="shared" si="24"/>
        <v>0</v>
      </c>
      <c r="H103" s="142">
        <f t="shared" si="25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91"/>
      <c r="C104" s="177" t="s">
        <v>22</v>
      </c>
      <c r="D104" s="178"/>
      <c r="E104" s="178"/>
      <c r="F104" s="179"/>
      <c r="G104" s="135">
        <f>G99+G102</f>
        <v>0</v>
      </c>
      <c r="H104" s="18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81">
        <v>7.0</v>
      </c>
      <c r="C105" s="182" t="s">
        <v>136</v>
      </c>
      <c r="D105" s="183"/>
      <c r="E105" s="184"/>
      <c r="F105" s="185"/>
      <c r="G105" s="13"/>
      <c r="H105" s="18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68" t="s">
        <v>127</v>
      </c>
      <c r="C106" s="169" t="s">
        <v>137</v>
      </c>
      <c r="D106" s="187"/>
      <c r="E106" s="87"/>
      <c r="F106" s="88"/>
      <c r="G106" s="188"/>
      <c r="H106" s="7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89">
        <v>7.1</v>
      </c>
      <c r="C107" s="74" t="s">
        <v>138</v>
      </c>
      <c r="D107" s="75" t="s">
        <v>112</v>
      </c>
      <c r="E107" s="37">
        <v>44.0</v>
      </c>
      <c r="F107" s="38"/>
      <c r="G107" s="190">
        <f>+F107*E107</f>
        <v>0</v>
      </c>
      <c r="H107" s="191">
        <f>G107/75</f>
        <v>0</v>
      </c>
      <c r="I107" s="1"/>
      <c r="J107" s="192"/>
      <c r="K107" s="192"/>
      <c r="L107" s="192"/>
      <c r="M107" s="19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91"/>
      <c r="C108" s="44" t="s">
        <v>82</v>
      </c>
      <c r="D108" s="45"/>
      <c r="E108" s="45"/>
      <c r="F108" s="46"/>
      <c r="G108" s="135">
        <f>G107</f>
        <v>0</v>
      </c>
      <c r="H108" s="136"/>
      <c r="I108" s="192"/>
      <c r="J108" s="192"/>
      <c r="K108" s="192"/>
      <c r="L108" s="192"/>
      <c r="M108" s="19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24">
        <v>8.0</v>
      </c>
      <c r="C109" s="193" t="s">
        <v>139</v>
      </c>
      <c r="D109" s="26"/>
      <c r="E109" s="49"/>
      <c r="F109" s="50"/>
      <c r="G109" s="194"/>
      <c r="H109" s="52"/>
      <c r="I109" s="19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68" t="s">
        <v>16</v>
      </c>
      <c r="C110" s="169" t="s">
        <v>140</v>
      </c>
      <c r="D110" s="187"/>
      <c r="E110" s="160"/>
      <c r="F110" s="92"/>
      <c r="G110" s="164"/>
      <c r="H110" s="79"/>
      <c r="I110" s="1"/>
      <c r="J110" s="192"/>
      <c r="K110" s="192"/>
      <c r="L110" s="192"/>
      <c r="M110" s="19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95"/>
      <c r="C111" s="138" t="s">
        <v>141</v>
      </c>
      <c r="D111" s="75"/>
      <c r="E111" s="76"/>
      <c r="F111" s="77"/>
      <c r="G111" s="129"/>
      <c r="H111" s="79"/>
      <c r="I111" s="19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5"/>
      <c r="C112" s="138" t="s">
        <v>142</v>
      </c>
      <c r="D112" s="159"/>
      <c r="E112" s="160"/>
      <c r="F112" s="92"/>
      <c r="G112" s="72"/>
      <c r="H112" s="142"/>
      <c r="I112" s="192"/>
      <c r="J112" s="192"/>
      <c r="K112" s="192"/>
      <c r="L112" s="192"/>
      <c r="M112" s="19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34">
        <v>8.1</v>
      </c>
      <c r="C113" s="35" t="s">
        <v>143</v>
      </c>
      <c r="D113" s="75" t="s">
        <v>19</v>
      </c>
      <c r="E113" s="76">
        <f>16.91*2</f>
        <v>33.82</v>
      </c>
      <c r="F113" s="77"/>
      <c r="G113" s="190">
        <f t="shared" ref="G113:G118" si="26">+F113*E113</f>
        <v>0</v>
      </c>
      <c r="H113" s="79">
        <f t="shared" ref="H113:H118" si="27">G113/75</f>
        <v>0</v>
      </c>
      <c r="I113" s="19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41">
        <v>8.2</v>
      </c>
      <c r="C114" s="35" t="s">
        <v>144</v>
      </c>
      <c r="D114" s="36" t="s">
        <v>19</v>
      </c>
      <c r="E114" s="37">
        <v>8.0</v>
      </c>
      <c r="F114" s="77"/>
      <c r="G114" s="103">
        <f t="shared" si="26"/>
        <v>0</v>
      </c>
      <c r="H114" s="79">
        <f t="shared" si="27"/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41">
        <v>8.3</v>
      </c>
      <c r="C115" s="196" t="s">
        <v>145</v>
      </c>
      <c r="D115" s="75" t="s">
        <v>19</v>
      </c>
      <c r="E115" s="37">
        <f>8*(0.48+1.28)</f>
        <v>14.08</v>
      </c>
      <c r="F115" s="77"/>
      <c r="G115" s="103">
        <f t="shared" si="26"/>
        <v>0</v>
      </c>
      <c r="H115" s="79">
        <f t="shared" si="27"/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41">
        <v>8.4</v>
      </c>
      <c r="C116" s="35" t="s">
        <v>146</v>
      </c>
      <c r="D116" s="36" t="s">
        <v>112</v>
      </c>
      <c r="E116" s="37">
        <f>2*4*2</f>
        <v>16</v>
      </c>
      <c r="F116" s="77"/>
      <c r="G116" s="103">
        <f t="shared" si="26"/>
        <v>0</v>
      </c>
      <c r="H116" s="79">
        <f t="shared" si="27"/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41">
        <v>8.5</v>
      </c>
      <c r="C117" s="35" t="s">
        <v>147</v>
      </c>
      <c r="D117" s="36" t="s">
        <v>112</v>
      </c>
      <c r="E117" s="37">
        <v>8.0</v>
      </c>
      <c r="F117" s="77"/>
      <c r="G117" s="103">
        <f t="shared" si="26"/>
        <v>0</v>
      </c>
      <c r="H117" s="79">
        <f t="shared" si="27"/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97">
        <v>8.6</v>
      </c>
      <c r="C118" s="196" t="s">
        <v>148</v>
      </c>
      <c r="D118" s="140" t="s">
        <v>125</v>
      </c>
      <c r="E118" s="37">
        <v>1.0</v>
      </c>
      <c r="F118" s="198"/>
      <c r="G118" s="164">
        <f t="shared" si="26"/>
        <v>0</v>
      </c>
      <c r="H118" s="79">
        <f t="shared" si="27"/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91"/>
      <c r="C119" s="44" t="s">
        <v>82</v>
      </c>
      <c r="D119" s="45"/>
      <c r="E119" s="45"/>
      <c r="F119" s="46"/>
      <c r="G119" s="135">
        <f>SUM(G113:G118)</f>
        <v>0</v>
      </c>
      <c r="H119" s="13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24">
        <v>9.0</v>
      </c>
      <c r="C120" s="25" t="s">
        <v>149</v>
      </c>
      <c r="D120" s="26"/>
      <c r="E120" s="49"/>
      <c r="F120" s="50"/>
      <c r="G120" s="51"/>
      <c r="H120" s="5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68" t="s">
        <v>16</v>
      </c>
      <c r="C121" s="169" t="s">
        <v>150</v>
      </c>
      <c r="D121" s="31"/>
      <c r="E121" s="87"/>
      <c r="F121" s="88"/>
      <c r="G121" s="199"/>
      <c r="H121" s="17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95"/>
      <c r="C122" s="138" t="s">
        <v>151</v>
      </c>
      <c r="D122" s="75"/>
      <c r="E122" s="160"/>
      <c r="F122" s="77"/>
      <c r="G122" s="200"/>
      <c r="H122" s="4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201"/>
      <c r="C123" s="158" t="s">
        <v>152</v>
      </c>
      <c r="D123" s="159"/>
      <c r="E123" s="76"/>
      <c r="F123" s="92"/>
      <c r="G123" s="200"/>
      <c r="H123" s="15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97">
        <v>9.1</v>
      </c>
      <c r="C124" s="202" t="s">
        <v>153</v>
      </c>
      <c r="D124" s="75"/>
      <c r="E124" s="76"/>
      <c r="F124" s="77"/>
      <c r="G124" s="72"/>
      <c r="H124" s="7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203"/>
      <c r="C125" s="74" t="s">
        <v>154</v>
      </c>
      <c r="D125" s="75" t="s">
        <v>125</v>
      </c>
      <c r="E125" s="76">
        <v>1.0</v>
      </c>
      <c r="F125" s="77"/>
      <c r="G125" s="129">
        <f t="shared" ref="G125:G126" si="28">+F125*E125</f>
        <v>0</v>
      </c>
      <c r="H125" s="79">
        <f t="shared" ref="H125:H126" si="29">G125/75</f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204">
        <v>9.2</v>
      </c>
      <c r="C126" s="74" t="s">
        <v>155</v>
      </c>
      <c r="D126" s="75" t="s">
        <v>125</v>
      </c>
      <c r="E126" s="76">
        <v>1.0</v>
      </c>
      <c r="F126" s="77"/>
      <c r="G126" s="129">
        <f t="shared" si="28"/>
        <v>0</v>
      </c>
      <c r="H126" s="79">
        <f t="shared" si="29"/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43"/>
      <c r="C127" s="44" t="s">
        <v>156</v>
      </c>
      <c r="D127" s="45"/>
      <c r="E127" s="45"/>
      <c r="F127" s="46"/>
      <c r="G127" s="205">
        <f>SUM(G125:G126)</f>
        <v>0</v>
      </c>
      <c r="H127" s="20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204"/>
      <c r="C128" s="45"/>
      <c r="D128" s="45"/>
      <c r="E128" s="45"/>
      <c r="F128" s="45"/>
      <c r="G128" s="46"/>
      <c r="H128" s="20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207" t="s">
        <v>157</v>
      </c>
      <c r="C129" s="45"/>
      <c r="D129" s="45"/>
      <c r="E129" s="45"/>
      <c r="F129" s="46"/>
      <c r="G129" s="208"/>
      <c r="H129" s="79">
        <f t="shared" ref="H129:H130" si="30">G129/75</f>
        <v>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209" t="s">
        <v>158</v>
      </c>
      <c r="C130" s="178"/>
      <c r="D130" s="178"/>
      <c r="E130" s="178"/>
      <c r="F130" s="179"/>
      <c r="G130" s="210">
        <f>17%*G129</f>
        <v>0</v>
      </c>
      <c r="H130" s="142">
        <f t="shared" si="30"/>
        <v>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211"/>
      <c r="C131" s="212"/>
      <c r="D131" s="212"/>
      <c r="E131" s="212"/>
      <c r="F131" s="212"/>
      <c r="G131" s="213"/>
      <c r="H131" s="21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215" t="s">
        <v>157</v>
      </c>
      <c r="C132" s="216"/>
      <c r="D132" s="216"/>
      <c r="E132" s="216"/>
      <c r="F132" s="217"/>
      <c r="G132" s="218">
        <f>G130+G129</f>
        <v>0</v>
      </c>
      <c r="H132" s="219">
        <f>G132/75</f>
        <v>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2"/>
      <c r="C133" s="2"/>
      <c r="D133" s="2"/>
      <c r="E133" s="2"/>
      <c r="F133" s="2"/>
      <c r="G133" s="192"/>
      <c r="H133" s="19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2"/>
      <c r="G135" s="1"/>
      <c r="H135" s="19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220"/>
      <c r="H136" s="19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221"/>
      <c r="C137" s="192"/>
      <c r="D137" s="192"/>
      <c r="E137" s="192"/>
      <c r="F137" s="192"/>
      <c r="G137" s="192"/>
      <c r="H137" s="19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22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22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22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1">
    <mergeCell ref="C3:G3"/>
    <mergeCell ref="C4:G4"/>
    <mergeCell ref="C5:G5"/>
    <mergeCell ref="B6:G6"/>
    <mergeCell ref="B7:B8"/>
    <mergeCell ref="C7:C8"/>
    <mergeCell ref="D7:D8"/>
    <mergeCell ref="E7:E8"/>
    <mergeCell ref="F7:G7"/>
    <mergeCell ref="C13:F13"/>
    <mergeCell ref="C22:F22"/>
    <mergeCell ref="F26:H26"/>
    <mergeCell ref="F31:H31"/>
    <mergeCell ref="F49:H49"/>
    <mergeCell ref="F58:H58"/>
    <mergeCell ref="C62:F62"/>
    <mergeCell ref="C69:F69"/>
    <mergeCell ref="C94:F94"/>
    <mergeCell ref="C104:F104"/>
    <mergeCell ref="F105:H105"/>
    <mergeCell ref="C108:F108"/>
    <mergeCell ref="B139:G139"/>
    <mergeCell ref="B140:G140"/>
    <mergeCell ref="B141:G141"/>
    <mergeCell ref="C119:F119"/>
    <mergeCell ref="C127:F127"/>
    <mergeCell ref="B128:G128"/>
    <mergeCell ref="B129:F129"/>
    <mergeCell ref="B130:F130"/>
    <mergeCell ref="B132:F132"/>
    <mergeCell ref="B136:G136"/>
  </mergeCells>
  <printOptions/>
  <pageMargins bottom="0.69" footer="0.0" header="0.0" left="0.38" right="0.47" top="0.51"/>
  <pageSetup scale="98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2006-02-06T08:17:07Z</dcterms:created>
  <dc:creator>Tecnica</dc:creator>
</cp:coreProperties>
</file>